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X:\2 - Protocol Review Budgets\Budgeting Tool\"/>
    </mc:Choice>
  </mc:AlternateContent>
  <xr:revisionPtr revIDLastSave="0" documentId="13_ncr:1_{4238A5CE-B56E-4404-80F1-36008682D08E}" xr6:coauthVersionLast="47" xr6:coauthVersionMax="47" xr10:uidLastSave="{00000000-0000-0000-0000-000000000000}"/>
  <bookViews>
    <workbookView xWindow="-120" yWindow="-120" windowWidth="29040" windowHeight="15840" tabRatio="696" xr2:uid="{00000000-000D-0000-FFFF-FFFF00000000}"/>
  </bookViews>
  <sheets>
    <sheet name="Instructions" sheetId="12" r:id="rId1"/>
    <sheet name="Visit Length Calculator" sheetId="17" r:id="rId2"/>
    <sheet name="Feasibility Questionnaire" sheetId="14" r:id="rId3"/>
    <sheet name="Initiation" sheetId="16" r:id="rId4"/>
    <sheet name="Data Input" sheetId="1" r:id="rId5"/>
    <sheet name="Notes" sheetId="13" r:id="rId6"/>
    <sheet name="All Services-Testing" sheetId="3" state="hidden" r:id="rId7"/>
    <sheet name="Nursing" sheetId="2" r:id="rId8"/>
    <sheet name="Supply Level Definitions" sheetId="10" r:id="rId9"/>
    <sheet name="Nurse Practitioner" sheetId="11" r:id="rId10"/>
    <sheet name="Bionutrition" sheetId="5" r:id="rId11"/>
    <sheet name="EMU CPU" sheetId="4" r:id="rId12"/>
    <sheet name="Budgeting Data" sheetId="6" r:id="rId13"/>
    <sheet name="Rounding Note" sheetId="9" state="hidden" r:id="rId14"/>
    <sheet name="Sheet8" sheetId="8" state="hidden" r:id="rId15"/>
  </sheets>
  <definedNames>
    <definedName name="_xlnm.Print_Area" localSheetId="12">'Budgeting Data'!$A$1:$U$135</definedName>
    <definedName name="_xlnm.Print_Area" localSheetId="4">'Data Input'!$A$1:$V$47</definedName>
    <definedName name="_xlnm.Print_Area" localSheetId="2">'Feasibility Questionnaire'!$A$1:$E$33</definedName>
    <definedName name="_xlnm.Print_Area" localSheetId="3">Initiation!$A$1:$B$33</definedName>
    <definedName name="_xlnm.Print_Area" localSheetId="0">Instructions!$A$1:$N$38</definedName>
    <definedName name="_xlnm.Print_Titles" localSheetId="12">'Budgeting Data'!$A:$A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17" l="1"/>
  <c r="H36" i="17"/>
  <c r="I36" i="17"/>
  <c r="J36" i="17"/>
  <c r="K36" i="17"/>
  <c r="L36" i="17"/>
  <c r="E35" i="17"/>
  <c r="E36" i="17" s="1"/>
  <c r="F35" i="17"/>
  <c r="F36" i="17" s="1"/>
  <c r="G35" i="17"/>
  <c r="H35" i="17"/>
  <c r="I35" i="17"/>
  <c r="J35" i="17"/>
  <c r="K35" i="17"/>
  <c r="L35" i="17"/>
  <c r="M35" i="17"/>
  <c r="M36" i="17" s="1"/>
  <c r="D35" i="17"/>
  <c r="D36" i="17" s="1"/>
  <c r="B30" i="14"/>
  <c r="U34" i="6" l="1"/>
  <c r="S34" i="6"/>
  <c r="Q34" i="6"/>
  <c r="O34" i="6"/>
  <c r="M34" i="6"/>
  <c r="K34" i="6"/>
  <c r="I34" i="6"/>
  <c r="G34" i="6"/>
  <c r="E34" i="6"/>
  <c r="C34" i="6"/>
  <c r="U117" i="1"/>
  <c r="S117" i="1"/>
  <c r="Q117" i="1"/>
  <c r="O117" i="1"/>
  <c r="M117" i="1"/>
  <c r="K117" i="1"/>
  <c r="I117" i="1"/>
  <c r="G117" i="1"/>
  <c r="E117" i="1"/>
  <c r="C117" i="1"/>
  <c r="C116" i="1" l="1"/>
  <c r="E17" i="2" l="1"/>
  <c r="E38" i="16" l="1"/>
  <c r="F38" i="16"/>
  <c r="F40" i="16"/>
  <c r="F57" i="16" l="1"/>
  <c r="G57" i="16" s="1"/>
  <c r="D15" i="16"/>
  <c r="H53" i="16"/>
  <c r="B23" i="14" l="1"/>
  <c r="B27" i="14" l="1"/>
  <c r="D29" i="16" l="1"/>
  <c r="D38" i="16" s="1"/>
  <c r="D24" i="16"/>
  <c r="D22" i="16"/>
  <c r="D21" i="16"/>
  <c r="D14" i="16"/>
  <c r="D13" i="16"/>
  <c r="D9" i="16"/>
  <c r="D10" i="16"/>
  <c r="D56" i="16" l="1"/>
  <c r="F56" i="16" s="1"/>
  <c r="D58" i="16"/>
  <c r="F58" i="16" s="1"/>
  <c r="G58" i="16" s="1"/>
  <c r="D59" i="16"/>
  <c r="F59" i="16" s="1"/>
  <c r="G59" i="16" s="1"/>
  <c r="F50" i="16"/>
  <c r="F49" i="16"/>
  <c r="F48" i="16"/>
  <c r="F47" i="16"/>
  <c r="D5" i="16"/>
  <c r="D6" i="16"/>
  <c r="D18" i="16"/>
  <c r="D19" i="16"/>
  <c r="D20" i="16"/>
  <c r="D23" i="16"/>
  <c r="D28" i="16"/>
  <c r="D11" i="16"/>
  <c r="D12" i="16"/>
  <c r="D33" i="16"/>
  <c r="D32" i="16"/>
  <c r="D27" i="16"/>
  <c r="D40" i="16" s="1"/>
  <c r="F2" i="16"/>
  <c r="U94" i="1"/>
  <c r="S94" i="1"/>
  <c r="Q94" i="1"/>
  <c r="O94" i="1"/>
  <c r="M94" i="1"/>
  <c r="K94" i="1"/>
  <c r="I94" i="1"/>
  <c r="G94" i="1"/>
  <c r="H94" i="1" s="1"/>
  <c r="E94" i="1"/>
  <c r="C94" i="1"/>
  <c r="D94" i="1" s="1"/>
  <c r="V60" i="1"/>
  <c r="V61" i="1"/>
  <c r="V62" i="1"/>
  <c r="V63" i="1"/>
  <c r="V64" i="1"/>
  <c r="V65" i="1"/>
  <c r="V66" i="1"/>
  <c r="V67" i="1"/>
  <c r="V68" i="1"/>
  <c r="V69" i="1"/>
  <c r="V70" i="1"/>
  <c r="V71" i="1"/>
  <c r="V72" i="1"/>
  <c r="T60" i="1"/>
  <c r="T61" i="1"/>
  <c r="T62" i="1"/>
  <c r="T63" i="1"/>
  <c r="T64" i="1"/>
  <c r="T65" i="1"/>
  <c r="T66" i="1"/>
  <c r="T67" i="1"/>
  <c r="T68" i="1"/>
  <c r="T69" i="1"/>
  <c r="T70" i="1"/>
  <c r="T71" i="1"/>
  <c r="T72" i="1"/>
  <c r="T59" i="1"/>
  <c r="R60" i="1"/>
  <c r="R61" i="1"/>
  <c r="R62" i="1"/>
  <c r="R63" i="1"/>
  <c r="R64" i="1"/>
  <c r="R65" i="1"/>
  <c r="R66" i="1"/>
  <c r="R67" i="1"/>
  <c r="R68" i="1"/>
  <c r="R69" i="1"/>
  <c r="R70" i="1"/>
  <c r="R71" i="1"/>
  <c r="R72" i="1"/>
  <c r="R59" i="1"/>
  <c r="P60" i="1"/>
  <c r="P61" i="1"/>
  <c r="P62" i="1"/>
  <c r="P63" i="1"/>
  <c r="P64" i="1"/>
  <c r="P65" i="1"/>
  <c r="P66" i="1"/>
  <c r="P67" i="1"/>
  <c r="P68" i="1"/>
  <c r="P69" i="1"/>
  <c r="P70" i="1"/>
  <c r="P71" i="1"/>
  <c r="P72" i="1"/>
  <c r="P59" i="1"/>
  <c r="N60" i="1"/>
  <c r="N61" i="1"/>
  <c r="N62" i="1"/>
  <c r="N63" i="1"/>
  <c r="N64" i="1"/>
  <c r="N65" i="1"/>
  <c r="N66" i="1"/>
  <c r="N67" i="1"/>
  <c r="N68" i="1"/>
  <c r="N69" i="1"/>
  <c r="N70" i="1"/>
  <c r="N71" i="1"/>
  <c r="N72" i="1"/>
  <c r="N59" i="1"/>
  <c r="L60" i="1"/>
  <c r="L61" i="1"/>
  <c r="L62" i="1"/>
  <c r="L63" i="1"/>
  <c r="L64" i="1"/>
  <c r="L65" i="1"/>
  <c r="L66" i="1"/>
  <c r="L67" i="1"/>
  <c r="L68" i="1"/>
  <c r="L69" i="1"/>
  <c r="L70" i="1"/>
  <c r="L71" i="1"/>
  <c r="L72" i="1"/>
  <c r="L59" i="1"/>
  <c r="J60" i="1"/>
  <c r="J61" i="1"/>
  <c r="J62" i="1"/>
  <c r="J63" i="1"/>
  <c r="J64" i="1"/>
  <c r="J65" i="1"/>
  <c r="J66" i="1"/>
  <c r="J67" i="1"/>
  <c r="J68" i="1"/>
  <c r="J69" i="1"/>
  <c r="J70" i="1"/>
  <c r="J71" i="1"/>
  <c r="J72" i="1"/>
  <c r="J59" i="1"/>
  <c r="H60" i="1"/>
  <c r="G60" i="1" s="1"/>
  <c r="H61" i="1"/>
  <c r="H62" i="1"/>
  <c r="H63" i="1"/>
  <c r="H64" i="1"/>
  <c r="H65" i="1"/>
  <c r="H66" i="1"/>
  <c r="H67" i="1"/>
  <c r="H68" i="1"/>
  <c r="H69" i="1"/>
  <c r="H70" i="1"/>
  <c r="H71" i="1"/>
  <c r="H72" i="1"/>
  <c r="H59" i="1"/>
  <c r="F60" i="1"/>
  <c r="F61" i="1"/>
  <c r="F62" i="1"/>
  <c r="F63" i="1"/>
  <c r="F64" i="1"/>
  <c r="F65" i="1"/>
  <c r="F66" i="1"/>
  <c r="F67" i="1"/>
  <c r="F68" i="1"/>
  <c r="F69" i="1"/>
  <c r="F70" i="1"/>
  <c r="F71" i="1"/>
  <c r="F72" i="1"/>
  <c r="F59" i="1"/>
  <c r="D60" i="1"/>
  <c r="D61" i="1"/>
  <c r="D62" i="1"/>
  <c r="D63" i="1"/>
  <c r="D64" i="1"/>
  <c r="D65" i="1"/>
  <c r="D66" i="1"/>
  <c r="D67" i="1"/>
  <c r="D68" i="1"/>
  <c r="D69" i="1"/>
  <c r="D70" i="1"/>
  <c r="D71" i="1"/>
  <c r="D72" i="1"/>
  <c r="D59" i="1"/>
  <c r="C59" i="1" s="1"/>
  <c r="V59" i="1"/>
  <c r="A2" i="6"/>
  <c r="E23" i="2"/>
  <c r="B17" i="14"/>
  <c r="B33" i="14"/>
  <c r="B20" i="14"/>
  <c r="B14" i="14"/>
  <c r="B11" i="14"/>
  <c r="L119" i="1"/>
  <c r="E49" i="2"/>
  <c r="E50" i="2"/>
  <c r="E13" i="2"/>
  <c r="E40" i="2"/>
  <c r="E25" i="2"/>
  <c r="E51" i="2"/>
  <c r="E52" i="2"/>
  <c r="E53" i="2"/>
  <c r="E54" i="2"/>
  <c r="E55" i="2"/>
  <c r="E56" i="2"/>
  <c r="E57" i="2"/>
  <c r="E58" i="2"/>
  <c r="E59" i="2"/>
  <c r="E60" i="2"/>
  <c r="E3" i="2"/>
  <c r="E4" i="2"/>
  <c r="E5" i="2"/>
  <c r="E6" i="2"/>
  <c r="E7" i="2"/>
  <c r="E9" i="2"/>
  <c r="E10" i="2"/>
  <c r="E11" i="2"/>
  <c r="E12" i="2"/>
  <c r="E14" i="2"/>
  <c r="E15" i="2"/>
  <c r="E16" i="2"/>
  <c r="E18" i="2"/>
  <c r="E19" i="2"/>
  <c r="E20" i="2"/>
  <c r="E21" i="2"/>
  <c r="E22" i="2"/>
  <c r="E8" i="2"/>
  <c r="E24" i="2"/>
  <c r="E26" i="2"/>
  <c r="E29" i="2"/>
  <c r="E28" i="2"/>
  <c r="E30" i="2"/>
  <c r="E31" i="2"/>
  <c r="E32" i="2"/>
  <c r="E33" i="2"/>
  <c r="E46" i="2"/>
  <c r="E34" i="2"/>
  <c r="E35" i="2"/>
  <c r="E36" i="2"/>
  <c r="E37" i="2"/>
  <c r="E38" i="2"/>
  <c r="E39" i="2"/>
  <c r="E41" i="2"/>
  <c r="E42" i="2"/>
  <c r="E43" i="2"/>
  <c r="E44" i="2"/>
  <c r="E45" i="2"/>
  <c r="E47" i="2"/>
  <c r="E48" i="2"/>
  <c r="A74" i="6"/>
  <c r="A80" i="6"/>
  <c r="F1" i="6"/>
  <c r="F8" i="6" s="1"/>
  <c r="G60" i="6" s="1"/>
  <c r="D1" i="6"/>
  <c r="B1" i="6"/>
  <c r="B16" i="6" s="1"/>
  <c r="C41" i="6" s="1"/>
  <c r="C16" i="6" s="1"/>
  <c r="C73" i="1"/>
  <c r="K72" i="1"/>
  <c r="E60" i="1"/>
  <c r="E61" i="1"/>
  <c r="C60" i="1"/>
  <c r="C61" i="1"/>
  <c r="C62" i="1"/>
  <c r="L1" i="6"/>
  <c r="L5" i="6" s="1"/>
  <c r="U60" i="1"/>
  <c r="U61" i="1"/>
  <c r="U62" i="1"/>
  <c r="U63" i="1"/>
  <c r="U64" i="1"/>
  <c r="U65" i="1"/>
  <c r="U66" i="1"/>
  <c r="U67" i="1"/>
  <c r="U68" i="1"/>
  <c r="U69" i="1"/>
  <c r="U70" i="1"/>
  <c r="U71" i="1"/>
  <c r="U72" i="1"/>
  <c r="S60" i="1"/>
  <c r="S61" i="1"/>
  <c r="S62" i="1"/>
  <c r="S63" i="1"/>
  <c r="S64" i="1"/>
  <c r="S65" i="1"/>
  <c r="S66" i="1"/>
  <c r="S67" i="1"/>
  <c r="S68" i="1"/>
  <c r="S69" i="1"/>
  <c r="S70" i="1"/>
  <c r="S71" i="1"/>
  <c r="S72" i="1"/>
  <c r="Q60" i="1"/>
  <c r="Q61" i="1"/>
  <c r="Q62" i="1"/>
  <c r="Q63" i="1"/>
  <c r="Q64" i="1"/>
  <c r="Q65" i="1"/>
  <c r="Q66" i="1"/>
  <c r="Q67" i="1"/>
  <c r="Q68" i="1"/>
  <c r="Q69" i="1"/>
  <c r="Q70" i="1"/>
  <c r="Q71" i="1"/>
  <c r="Q72" i="1"/>
  <c r="O60" i="1"/>
  <c r="O61" i="1"/>
  <c r="O62" i="1"/>
  <c r="O63" i="1"/>
  <c r="O64" i="1"/>
  <c r="O65" i="1"/>
  <c r="O66" i="1"/>
  <c r="O67" i="1"/>
  <c r="O68" i="1"/>
  <c r="O69" i="1"/>
  <c r="O70" i="1"/>
  <c r="O71" i="1"/>
  <c r="O72" i="1"/>
  <c r="M86" i="1"/>
  <c r="N86" i="1"/>
  <c r="M109" i="1"/>
  <c r="M79" i="1"/>
  <c r="N79" i="1"/>
  <c r="M102" i="1"/>
  <c r="M76" i="1"/>
  <c r="N76" i="1"/>
  <c r="M99" i="1"/>
  <c r="M66" i="1"/>
  <c r="M69" i="1"/>
  <c r="M60" i="1"/>
  <c r="M61" i="1"/>
  <c r="M62" i="1"/>
  <c r="M63" i="1"/>
  <c r="M64" i="1"/>
  <c r="M65" i="1"/>
  <c r="M67" i="1"/>
  <c r="M68" i="1"/>
  <c r="M70" i="1"/>
  <c r="M71" i="1"/>
  <c r="M72" i="1"/>
  <c r="M73" i="1"/>
  <c r="N94" i="1"/>
  <c r="K60" i="1"/>
  <c r="K61" i="1"/>
  <c r="K62" i="1"/>
  <c r="K63" i="1"/>
  <c r="K64" i="1"/>
  <c r="K65" i="1"/>
  <c r="K66" i="1"/>
  <c r="K67" i="1"/>
  <c r="K68" i="1"/>
  <c r="K69" i="1"/>
  <c r="K70" i="1"/>
  <c r="K71" i="1"/>
  <c r="I60" i="1"/>
  <c r="I61" i="1"/>
  <c r="I62" i="1"/>
  <c r="I63" i="1"/>
  <c r="I64" i="1"/>
  <c r="I65" i="1"/>
  <c r="I66" i="1"/>
  <c r="I67" i="1"/>
  <c r="I68" i="1"/>
  <c r="I69" i="1"/>
  <c r="I70" i="1"/>
  <c r="I71" i="1"/>
  <c r="I72" i="1"/>
  <c r="G88" i="1"/>
  <c r="G111" i="1" s="1"/>
  <c r="F29" i="6" s="1"/>
  <c r="F54" i="6" s="1"/>
  <c r="H88" i="1"/>
  <c r="G82" i="1"/>
  <c r="H82" i="1"/>
  <c r="G105" i="1"/>
  <c r="G81" i="1"/>
  <c r="G104" i="1"/>
  <c r="G80" i="1"/>
  <c r="G103" i="1"/>
  <c r="G79" i="1"/>
  <c r="G102" i="1" s="1"/>
  <c r="H79" i="1"/>
  <c r="G78" i="1"/>
  <c r="H78" i="1"/>
  <c r="G77" i="1"/>
  <c r="G100" i="1"/>
  <c r="G76" i="1"/>
  <c r="G99" i="1"/>
  <c r="G75" i="1"/>
  <c r="G98" i="1"/>
  <c r="G74" i="1"/>
  <c r="H74" i="1"/>
  <c r="G61" i="1"/>
  <c r="G62" i="1"/>
  <c r="G63" i="1"/>
  <c r="G64" i="1"/>
  <c r="G65" i="1"/>
  <c r="G66" i="1"/>
  <c r="G67" i="1"/>
  <c r="G68" i="1"/>
  <c r="G69" i="1"/>
  <c r="G70" i="1"/>
  <c r="G71" i="1"/>
  <c r="G72" i="1"/>
  <c r="G73" i="1"/>
  <c r="E79" i="1"/>
  <c r="F79" i="1"/>
  <c r="E78" i="1"/>
  <c r="E101" i="1" s="1"/>
  <c r="D19" i="6" s="1"/>
  <c r="D44" i="6" s="1"/>
  <c r="F78" i="1"/>
  <c r="E62" i="1"/>
  <c r="E63" i="1"/>
  <c r="E64" i="1"/>
  <c r="E65" i="1"/>
  <c r="E66" i="1"/>
  <c r="E67" i="1"/>
  <c r="E68" i="1"/>
  <c r="E69" i="1"/>
  <c r="E70" i="1"/>
  <c r="E71" i="1"/>
  <c r="E72" i="1"/>
  <c r="E73" i="1"/>
  <c r="F94" i="1"/>
  <c r="C75" i="1"/>
  <c r="C98" i="1"/>
  <c r="C76" i="1"/>
  <c r="D76" i="1"/>
  <c r="C77" i="1"/>
  <c r="C78" i="1"/>
  <c r="D78" i="1"/>
  <c r="C79" i="1"/>
  <c r="C80" i="1"/>
  <c r="C81" i="1"/>
  <c r="C82" i="1"/>
  <c r="C83" i="1"/>
  <c r="D83" i="1"/>
  <c r="C74" i="1"/>
  <c r="D74" i="1"/>
  <c r="C63" i="1"/>
  <c r="C64" i="1"/>
  <c r="C65" i="1"/>
  <c r="C66" i="1"/>
  <c r="C67" i="1"/>
  <c r="C68" i="1"/>
  <c r="C69" i="1"/>
  <c r="C70" i="1"/>
  <c r="C71" i="1"/>
  <c r="C72" i="1"/>
  <c r="T1" i="6"/>
  <c r="R1" i="6"/>
  <c r="R13" i="6" s="1"/>
  <c r="S13" i="6" s="1"/>
  <c r="P1" i="6"/>
  <c r="P5" i="6" s="1"/>
  <c r="N1" i="6"/>
  <c r="N6" i="6" s="1"/>
  <c r="J1" i="6"/>
  <c r="J5" i="6" s="1"/>
  <c r="H1" i="6"/>
  <c r="I95" i="1"/>
  <c r="J119" i="1"/>
  <c r="G95" i="1"/>
  <c r="H119" i="1"/>
  <c r="E95" i="1"/>
  <c r="F119" i="1"/>
  <c r="C95" i="1"/>
  <c r="D119" i="1" s="1"/>
  <c r="J94" i="1"/>
  <c r="I73" i="1"/>
  <c r="I75" i="1"/>
  <c r="J75" i="1"/>
  <c r="I98" i="1"/>
  <c r="I79" i="1"/>
  <c r="I102" i="1"/>
  <c r="J79" i="1"/>
  <c r="I86" i="1"/>
  <c r="J86" i="1"/>
  <c r="I109" i="1"/>
  <c r="H75" i="1"/>
  <c r="G83" i="1"/>
  <c r="G106" i="1"/>
  <c r="H83" i="1"/>
  <c r="G89" i="1"/>
  <c r="G112" i="1"/>
  <c r="E74" i="1"/>
  <c r="E75" i="1"/>
  <c r="F75" i="1"/>
  <c r="E98" i="1"/>
  <c r="E80" i="1"/>
  <c r="F80" i="1"/>
  <c r="E103" i="1"/>
  <c r="E86" i="1"/>
  <c r="E109" i="1"/>
  <c r="C85" i="1"/>
  <c r="D85" i="1"/>
  <c r="C86" i="1"/>
  <c r="D86" i="1"/>
  <c r="U114" i="1"/>
  <c r="U110" i="1"/>
  <c r="U106" i="1"/>
  <c r="U100" i="1"/>
  <c r="S111" i="1"/>
  <c r="S108" i="1"/>
  <c r="S103" i="1"/>
  <c r="O109" i="1"/>
  <c r="O101" i="1"/>
  <c r="K112" i="1"/>
  <c r="K104" i="1"/>
  <c r="I106" i="1"/>
  <c r="I101" i="1"/>
  <c r="I74" i="1"/>
  <c r="I97" i="1"/>
  <c r="E81" i="1"/>
  <c r="E104" i="1"/>
  <c r="E77" i="1"/>
  <c r="E100" i="1"/>
  <c r="E76" i="1"/>
  <c r="E99" i="1"/>
  <c r="V94" i="1"/>
  <c r="T94" i="1"/>
  <c r="R94" i="1"/>
  <c r="P94" i="1"/>
  <c r="L94" i="1"/>
  <c r="D75" i="1"/>
  <c r="D80" i="1"/>
  <c r="A3" i="6"/>
  <c r="A4" i="6"/>
  <c r="U95" i="1"/>
  <c r="V119" i="1"/>
  <c r="S95" i="1"/>
  <c r="T119" i="1"/>
  <c r="Q95" i="1"/>
  <c r="R119" i="1"/>
  <c r="O95" i="1"/>
  <c r="P119" i="1"/>
  <c r="M95" i="1"/>
  <c r="N119" i="1"/>
  <c r="K95" i="1"/>
  <c r="J78" i="1"/>
  <c r="I78" i="1"/>
  <c r="A1" i="6"/>
  <c r="U96" i="1"/>
  <c r="V93" i="1"/>
  <c r="U93" i="1"/>
  <c r="U116" i="1" s="1"/>
  <c r="V92" i="1"/>
  <c r="U92" i="1"/>
  <c r="U115" i="1"/>
  <c r="V91" i="1"/>
  <c r="U91" i="1"/>
  <c r="V90" i="1"/>
  <c r="U90" i="1"/>
  <c r="U113" i="1"/>
  <c r="V89" i="1"/>
  <c r="U89" i="1"/>
  <c r="U112" i="1"/>
  <c r="V88" i="1"/>
  <c r="U88" i="1"/>
  <c r="U111" i="1"/>
  <c r="V87" i="1"/>
  <c r="U87" i="1"/>
  <c r="V86" i="1"/>
  <c r="U86" i="1"/>
  <c r="U109" i="1"/>
  <c r="V85" i="1"/>
  <c r="U85" i="1"/>
  <c r="U108" i="1"/>
  <c r="V84" i="1"/>
  <c r="U84" i="1"/>
  <c r="U107" i="1"/>
  <c r="V83" i="1"/>
  <c r="U83" i="1"/>
  <c r="V82" i="1"/>
  <c r="U82" i="1"/>
  <c r="U105" i="1"/>
  <c r="V81" i="1"/>
  <c r="U81" i="1"/>
  <c r="U104" i="1"/>
  <c r="V80" i="1"/>
  <c r="U80" i="1"/>
  <c r="U103" i="1"/>
  <c r="V79" i="1"/>
  <c r="U79" i="1"/>
  <c r="U102" i="1" s="1"/>
  <c r="T20" i="6" s="1"/>
  <c r="U45" i="6" s="1"/>
  <c r="V78" i="1"/>
  <c r="U78" i="1"/>
  <c r="V77" i="1"/>
  <c r="U77" i="1"/>
  <c r="V76" i="1"/>
  <c r="U76" i="1"/>
  <c r="U99" i="1"/>
  <c r="T17" i="6" s="1"/>
  <c r="T42" i="6" s="1"/>
  <c r="V75" i="1"/>
  <c r="U75" i="1"/>
  <c r="U98" i="1"/>
  <c r="V74" i="1"/>
  <c r="U74" i="1"/>
  <c r="U97" i="1"/>
  <c r="V73" i="1"/>
  <c r="U73" i="1"/>
  <c r="S96" i="1"/>
  <c r="T93" i="1"/>
  <c r="S93" i="1"/>
  <c r="S116" i="1" s="1"/>
  <c r="T92" i="1"/>
  <c r="S92" i="1"/>
  <c r="S115" i="1"/>
  <c r="T91" i="1"/>
  <c r="S91" i="1"/>
  <c r="S114" i="1"/>
  <c r="T90" i="1"/>
  <c r="S90" i="1"/>
  <c r="S113" i="1"/>
  <c r="T89" i="1"/>
  <c r="S89" i="1"/>
  <c r="S112" i="1"/>
  <c r="T88" i="1"/>
  <c r="S88" i="1"/>
  <c r="T87" i="1"/>
  <c r="S87" i="1"/>
  <c r="S110" i="1"/>
  <c r="T86" i="1"/>
  <c r="S86" i="1"/>
  <c r="S109" i="1"/>
  <c r="T85" i="1"/>
  <c r="S85" i="1"/>
  <c r="T84" i="1"/>
  <c r="S84" i="1"/>
  <c r="S107" i="1"/>
  <c r="T83" i="1"/>
  <c r="S83" i="1"/>
  <c r="S106" i="1"/>
  <c r="T82" i="1"/>
  <c r="S82" i="1"/>
  <c r="S105" i="1"/>
  <c r="T81" i="1"/>
  <c r="S81" i="1"/>
  <c r="S104" i="1"/>
  <c r="T80" i="1"/>
  <c r="S80" i="1"/>
  <c r="T79" i="1"/>
  <c r="S79" i="1"/>
  <c r="S102" i="1"/>
  <c r="T78" i="1"/>
  <c r="S78" i="1"/>
  <c r="S101" i="1"/>
  <c r="T77" i="1"/>
  <c r="S77" i="1"/>
  <c r="S100" i="1"/>
  <c r="T76" i="1"/>
  <c r="S76" i="1"/>
  <c r="S99" i="1"/>
  <c r="T75" i="1"/>
  <c r="S75" i="1"/>
  <c r="S98" i="1"/>
  <c r="T74" i="1"/>
  <c r="S74" i="1"/>
  <c r="S97" i="1"/>
  <c r="T73" i="1"/>
  <c r="S73" i="1"/>
  <c r="H84" i="1"/>
  <c r="G84" i="1"/>
  <c r="G107" i="1"/>
  <c r="H92" i="1"/>
  <c r="G92" i="1"/>
  <c r="G115" i="1"/>
  <c r="H91" i="1"/>
  <c r="G91" i="1"/>
  <c r="G114" i="1"/>
  <c r="H87" i="1"/>
  <c r="G87" i="1"/>
  <c r="G110" i="1" s="1"/>
  <c r="H77" i="1"/>
  <c r="J92" i="1"/>
  <c r="I92" i="1"/>
  <c r="I115" i="1"/>
  <c r="J88" i="1"/>
  <c r="I88" i="1"/>
  <c r="I111" i="1"/>
  <c r="J84" i="1"/>
  <c r="I84" i="1"/>
  <c r="I107" i="1"/>
  <c r="H25" i="6" s="1"/>
  <c r="I50" i="6" s="1"/>
  <c r="I25" i="6" s="1"/>
  <c r="J80" i="1"/>
  <c r="I80" i="1"/>
  <c r="I103" i="1"/>
  <c r="J76" i="1"/>
  <c r="I76" i="1"/>
  <c r="I99" i="1"/>
  <c r="J93" i="1"/>
  <c r="I93" i="1"/>
  <c r="I116" i="1"/>
  <c r="H34" i="6" s="1"/>
  <c r="J74" i="1"/>
  <c r="H90" i="1"/>
  <c r="G90" i="1"/>
  <c r="G113" i="1"/>
  <c r="H86" i="1"/>
  <c r="G86" i="1"/>
  <c r="G109" i="1"/>
  <c r="H81" i="1"/>
  <c r="H76" i="1"/>
  <c r="J91" i="1"/>
  <c r="I91" i="1"/>
  <c r="I114" i="1"/>
  <c r="J87" i="1"/>
  <c r="I87" i="1"/>
  <c r="I110" i="1"/>
  <c r="J83" i="1"/>
  <c r="I83" i="1"/>
  <c r="J89" i="1"/>
  <c r="I89" i="1"/>
  <c r="I112" i="1"/>
  <c r="J85" i="1"/>
  <c r="I85" i="1"/>
  <c r="I108" i="1"/>
  <c r="H26" i="6" s="1"/>
  <c r="J81" i="1"/>
  <c r="I81" i="1"/>
  <c r="I104" i="1"/>
  <c r="J77" i="1"/>
  <c r="I77" i="1"/>
  <c r="I100" i="1"/>
  <c r="H93" i="1"/>
  <c r="G93" i="1"/>
  <c r="G116" i="1" s="1"/>
  <c r="H89" i="1"/>
  <c r="H85" i="1"/>
  <c r="G85" i="1"/>
  <c r="G108" i="1"/>
  <c r="H80" i="1"/>
  <c r="J90" i="1"/>
  <c r="I90" i="1"/>
  <c r="I113" i="1"/>
  <c r="H31" i="6" s="1"/>
  <c r="I56" i="6" s="1"/>
  <c r="I31" i="6" s="1"/>
  <c r="J82" i="1"/>
  <c r="I82" i="1"/>
  <c r="I105" i="1"/>
  <c r="Q96" i="1"/>
  <c r="R93" i="1"/>
  <c r="Q93" i="1"/>
  <c r="Q116" i="1"/>
  <c r="R92" i="1"/>
  <c r="Q92" i="1"/>
  <c r="Q115" i="1"/>
  <c r="R91" i="1"/>
  <c r="Q91" i="1"/>
  <c r="Q114" i="1"/>
  <c r="R90" i="1"/>
  <c r="Q90" i="1"/>
  <c r="Q113" i="1"/>
  <c r="R89" i="1"/>
  <c r="Q89" i="1"/>
  <c r="Q112" i="1"/>
  <c r="R88" i="1"/>
  <c r="Q88" i="1"/>
  <c r="Q111" i="1"/>
  <c r="R87" i="1"/>
  <c r="Q87" i="1"/>
  <c r="Q110" i="1"/>
  <c r="P28" i="6" s="1"/>
  <c r="Q53" i="6" s="1"/>
  <c r="Q28" i="6" s="1"/>
  <c r="R86" i="1"/>
  <c r="Q86" i="1"/>
  <c r="Q109" i="1"/>
  <c r="R85" i="1"/>
  <c r="Q85" i="1"/>
  <c r="Q108" i="1"/>
  <c r="R84" i="1"/>
  <c r="Q84" i="1"/>
  <c r="Q107" i="1"/>
  <c r="R83" i="1"/>
  <c r="Q83" i="1"/>
  <c r="Q106" i="1"/>
  <c r="R82" i="1"/>
  <c r="Q82" i="1"/>
  <c r="Q105" i="1"/>
  <c r="R81" i="1"/>
  <c r="Q81" i="1"/>
  <c r="Q104" i="1"/>
  <c r="R80" i="1"/>
  <c r="Q80" i="1"/>
  <c r="Q103" i="1"/>
  <c r="R79" i="1"/>
  <c r="Q79" i="1"/>
  <c r="Q102" i="1"/>
  <c r="R78" i="1"/>
  <c r="Q78" i="1"/>
  <c r="Q101" i="1"/>
  <c r="R77" i="1"/>
  <c r="Q77" i="1"/>
  <c r="Q100" i="1"/>
  <c r="R76" i="1"/>
  <c r="Q76" i="1"/>
  <c r="Q99" i="1"/>
  <c r="R75" i="1"/>
  <c r="Q75" i="1"/>
  <c r="Q98" i="1"/>
  <c r="R74" i="1"/>
  <c r="Q74" i="1"/>
  <c r="Q97" i="1"/>
  <c r="R73" i="1"/>
  <c r="Q73" i="1"/>
  <c r="O96" i="1"/>
  <c r="P93" i="1"/>
  <c r="O93" i="1"/>
  <c r="O116" i="1" s="1"/>
  <c r="P92" i="1"/>
  <c r="O92" i="1"/>
  <c r="O115" i="1"/>
  <c r="P91" i="1"/>
  <c r="O91" i="1"/>
  <c r="O114" i="1"/>
  <c r="P90" i="1"/>
  <c r="O90" i="1"/>
  <c r="O113" i="1"/>
  <c r="P89" i="1"/>
  <c r="O89" i="1"/>
  <c r="O112" i="1"/>
  <c r="P88" i="1"/>
  <c r="O88" i="1"/>
  <c r="O111" i="1"/>
  <c r="P87" i="1"/>
  <c r="O87" i="1"/>
  <c r="O110" i="1"/>
  <c r="P86" i="1"/>
  <c r="O86" i="1"/>
  <c r="P85" i="1"/>
  <c r="O85" i="1"/>
  <c r="O108" i="1"/>
  <c r="P84" i="1"/>
  <c r="O84" i="1"/>
  <c r="O107" i="1"/>
  <c r="P83" i="1"/>
  <c r="O83" i="1"/>
  <c r="O106" i="1"/>
  <c r="P82" i="1"/>
  <c r="O82" i="1"/>
  <c r="O105" i="1"/>
  <c r="P81" i="1"/>
  <c r="O81" i="1"/>
  <c r="O104" i="1"/>
  <c r="N22" i="6" s="1"/>
  <c r="N47" i="6" s="1"/>
  <c r="P80" i="1"/>
  <c r="O80" i="1"/>
  <c r="O103" i="1"/>
  <c r="P79" i="1"/>
  <c r="O79" i="1"/>
  <c r="O102" i="1"/>
  <c r="P78" i="1"/>
  <c r="O78" i="1"/>
  <c r="P77" i="1"/>
  <c r="O77" i="1"/>
  <c r="O100" i="1"/>
  <c r="P76" i="1"/>
  <c r="O76" i="1"/>
  <c r="O99" i="1"/>
  <c r="P75" i="1"/>
  <c r="O75" i="1"/>
  <c r="O98" i="1"/>
  <c r="P74" i="1"/>
  <c r="O74" i="1"/>
  <c r="O97" i="1"/>
  <c r="P73" i="1"/>
  <c r="O73" i="1"/>
  <c r="M96" i="1"/>
  <c r="N93" i="1"/>
  <c r="M93" i="1"/>
  <c r="M116" i="1" s="1"/>
  <c r="N92" i="1"/>
  <c r="M92" i="1"/>
  <c r="M115" i="1"/>
  <c r="N91" i="1"/>
  <c r="M91" i="1"/>
  <c r="M114" i="1"/>
  <c r="N90" i="1"/>
  <c r="M90" i="1"/>
  <c r="M113" i="1"/>
  <c r="N89" i="1"/>
  <c r="M89" i="1"/>
  <c r="M112" i="1"/>
  <c r="N88" i="1"/>
  <c r="M88" i="1"/>
  <c r="M111" i="1"/>
  <c r="N87" i="1"/>
  <c r="M87" i="1"/>
  <c r="M110" i="1"/>
  <c r="N85" i="1"/>
  <c r="M85" i="1"/>
  <c r="M108" i="1"/>
  <c r="N84" i="1"/>
  <c r="M84" i="1"/>
  <c r="M107" i="1"/>
  <c r="L25" i="6" s="1"/>
  <c r="N83" i="1"/>
  <c r="M83" i="1"/>
  <c r="M106" i="1"/>
  <c r="N82" i="1"/>
  <c r="M82" i="1"/>
  <c r="M105" i="1"/>
  <c r="N81" i="1"/>
  <c r="M81" i="1"/>
  <c r="M104" i="1"/>
  <c r="N80" i="1"/>
  <c r="M80" i="1"/>
  <c r="M103" i="1"/>
  <c r="N78" i="1"/>
  <c r="M78" i="1"/>
  <c r="M101" i="1"/>
  <c r="N77" i="1"/>
  <c r="M77" i="1"/>
  <c r="M100" i="1"/>
  <c r="N75" i="1"/>
  <c r="M75" i="1"/>
  <c r="M98" i="1"/>
  <c r="N74" i="1"/>
  <c r="M74" i="1"/>
  <c r="M97" i="1"/>
  <c r="N73" i="1"/>
  <c r="L93" i="1"/>
  <c r="K93" i="1"/>
  <c r="K116" i="1"/>
  <c r="L92" i="1"/>
  <c r="K92" i="1"/>
  <c r="K115" i="1"/>
  <c r="J33" i="6" s="1"/>
  <c r="K58" i="6" s="1"/>
  <c r="K33" i="6" s="1"/>
  <c r="L91" i="1"/>
  <c r="K91" i="1"/>
  <c r="K114" i="1"/>
  <c r="L90" i="1"/>
  <c r="K90" i="1"/>
  <c r="K113" i="1"/>
  <c r="L89" i="1"/>
  <c r="K89" i="1"/>
  <c r="L88" i="1"/>
  <c r="K88" i="1"/>
  <c r="K111" i="1"/>
  <c r="L87" i="1"/>
  <c r="K87" i="1"/>
  <c r="K110" i="1"/>
  <c r="L86" i="1"/>
  <c r="K86" i="1"/>
  <c r="K109" i="1"/>
  <c r="L85" i="1"/>
  <c r="K85" i="1"/>
  <c r="K108" i="1"/>
  <c r="L84" i="1"/>
  <c r="K84" i="1"/>
  <c r="K107" i="1"/>
  <c r="L83" i="1"/>
  <c r="K83" i="1"/>
  <c r="K106" i="1"/>
  <c r="L82" i="1"/>
  <c r="K82" i="1"/>
  <c r="K105" i="1"/>
  <c r="L81" i="1"/>
  <c r="K81" i="1"/>
  <c r="L80" i="1"/>
  <c r="K80" i="1"/>
  <c r="K103" i="1"/>
  <c r="L79" i="1"/>
  <c r="K79" i="1"/>
  <c r="K102" i="1"/>
  <c r="L78" i="1"/>
  <c r="K78" i="1"/>
  <c r="K101" i="1"/>
  <c r="J19" i="6" s="1"/>
  <c r="J44" i="6" s="1"/>
  <c r="L77" i="1"/>
  <c r="K77" i="1"/>
  <c r="K100" i="1"/>
  <c r="L76" i="1"/>
  <c r="K76" i="1"/>
  <c r="K99" i="1"/>
  <c r="L75" i="1"/>
  <c r="K75" i="1"/>
  <c r="K98" i="1"/>
  <c r="J16" i="6" s="1"/>
  <c r="K41" i="6" s="1"/>
  <c r="K16" i="6" s="1"/>
  <c r="L74" i="1"/>
  <c r="K74" i="1"/>
  <c r="K97" i="1"/>
  <c r="L73" i="1"/>
  <c r="K73" i="1"/>
  <c r="K96" i="1"/>
  <c r="J73" i="1"/>
  <c r="I96" i="1"/>
  <c r="G96" i="1"/>
  <c r="H73" i="1"/>
  <c r="E96" i="1"/>
  <c r="F93" i="1"/>
  <c r="E93" i="1"/>
  <c r="E116" i="1" s="1"/>
  <c r="F92" i="1"/>
  <c r="E92" i="1"/>
  <c r="E115" i="1"/>
  <c r="F91" i="1"/>
  <c r="E91" i="1"/>
  <c r="E114" i="1"/>
  <c r="F90" i="1"/>
  <c r="E90" i="1"/>
  <c r="E113" i="1"/>
  <c r="F89" i="1"/>
  <c r="E89" i="1"/>
  <c r="E112" i="1"/>
  <c r="F88" i="1"/>
  <c r="E88" i="1"/>
  <c r="E111" i="1"/>
  <c r="F87" i="1"/>
  <c r="E87" i="1"/>
  <c r="E110" i="1"/>
  <c r="F86" i="1"/>
  <c r="F85" i="1"/>
  <c r="E85" i="1"/>
  <c r="E108" i="1"/>
  <c r="F84" i="1"/>
  <c r="E84" i="1"/>
  <c r="E107" i="1" s="1"/>
  <c r="F83" i="1"/>
  <c r="E83" i="1"/>
  <c r="E106" i="1"/>
  <c r="F82" i="1"/>
  <c r="E82" i="1"/>
  <c r="E105" i="1"/>
  <c r="F81" i="1"/>
  <c r="F77" i="1"/>
  <c r="F76" i="1"/>
  <c r="F74" i="1"/>
  <c r="F73" i="1"/>
  <c r="D73" i="1"/>
  <c r="D77" i="1"/>
  <c r="D79" i="1"/>
  <c r="D81" i="1"/>
  <c r="D82" i="1"/>
  <c r="C84" i="1"/>
  <c r="D84" i="1"/>
  <c r="C107" i="1" s="1"/>
  <c r="C87" i="1"/>
  <c r="D87" i="1"/>
  <c r="C88" i="1"/>
  <c r="D88" i="1"/>
  <c r="C89" i="1"/>
  <c r="D89" i="1"/>
  <c r="C90" i="1"/>
  <c r="D90" i="1"/>
  <c r="C91" i="1"/>
  <c r="C114" i="1"/>
  <c r="D91" i="1"/>
  <c r="C92" i="1"/>
  <c r="C115" i="1"/>
  <c r="D92" i="1"/>
  <c r="C93" i="1"/>
  <c r="D93" i="1"/>
  <c r="C96" i="1"/>
  <c r="C113" i="1"/>
  <c r="C100" i="1"/>
  <c r="C99" i="1"/>
  <c r="E102" i="1"/>
  <c r="C112" i="1"/>
  <c r="C111" i="1"/>
  <c r="C110" i="1"/>
  <c r="C109" i="1"/>
  <c r="C108" i="1"/>
  <c r="C105" i="1"/>
  <c r="C104" i="1"/>
  <c r="C103" i="1"/>
  <c r="U101" i="1"/>
  <c r="T19" i="6" s="1"/>
  <c r="C102" i="1"/>
  <c r="C101" i="1"/>
  <c r="C106" i="1"/>
  <c r="G59" i="1"/>
  <c r="U59" i="1"/>
  <c r="S59" i="1"/>
  <c r="Q59" i="1"/>
  <c r="O59" i="1"/>
  <c r="M59" i="1"/>
  <c r="K59" i="1"/>
  <c r="I59" i="1"/>
  <c r="E59" i="1"/>
  <c r="H5" i="6"/>
  <c r="T34" i="6"/>
  <c r="T8" i="6"/>
  <c r="U60" i="6" s="1"/>
  <c r="H16" i="6"/>
  <c r="I41" i="6" s="1"/>
  <c r="I16" i="6" s="1"/>
  <c r="T21" i="6"/>
  <c r="T46" i="6" s="1"/>
  <c r="T5" i="6"/>
  <c r="T16" i="6"/>
  <c r="T41" i="6" s="1"/>
  <c r="T7" i="6"/>
  <c r="T24" i="6"/>
  <c r="U49" i="6" s="1"/>
  <c r="U24" i="6" s="1"/>
  <c r="T6" i="6"/>
  <c r="T13" i="6"/>
  <c r="U13" i="6" s="1"/>
  <c r="T12" i="6"/>
  <c r="U12" i="6" s="1"/>
  <c r="R12" i="6"/>
  <c r="S12" i="6" s="1"/>
  <c r="N8" i="6"/>
  <c r="O60" i="6" s="1"/>
  <c r="N7" i="6"/>
  <c r="L13" i="6"/>
  <c r="M13" i="6" s="1"/>
  <c r="J31" i="6"/>
  <c r="K56" i="6" s="1"/>
  <c r="K31" i="6" s="1"/>
  <c r="J12" i="6"/>
  <c r="K12" i="6" s="1"/>
  <c r="J18" i="6"/>
  <c r="J43" i="6" s="1"/>
  <c r="H6" i="6"/>
  <c r="H32" i="6"/>
  <c r="I57" i="6" s="1"/>
  <c r="I32" i="6" s="1"/>
  <c r="H12" i="6"/>
  <c r="I12" i="6" s="1"/>
  <c r="H8" i="6"/>
  <c r="F30" i="6"/>
  <c r="G55" i="6" s="1"/>
  <c r="G30" i="6" s="1"/>
  <c r="H22" i="6"/>
  <c r="H47" i="6" s="1"/>
  <c r="J26" i="6"/>
  <c r="K51" i="6" s="1"/>
  <c r="K26" i="6" s="1"/>
  <c r="T15" i="6"/>
  <c r="U40" i="6" s="1"/>
  <c r="U15" i="6" s="1"/>
  <c r="P7" i="6"/>
  <c r="N9" i="6"/>
  <c r="O9" i="6" s="1"/>
  <c r="P6" i="6"/>
  <c r="H15" i="6"/>
  <c r="I40" i="6" s="1"/>
  <c r="I15" i="6" s="1"/>
  <c r="T22" i="6"/>
  <c r="U47" i="6" s="1"/>
  <c r="U22" i="6" s="1"/>
  <c r="H18" i="6"/>
  <c r="H43" i="6" s="1"/>
  <c r="T30" i="6"/>
  <c r="U55" i="6" s="1"/>
  <c r="U30" i="6" s="1"/>
  <c r="H28" i="6"/>
  <c r="I53" i="6" s="1"/>
  <c r="I28" i="6" s="1"/>
  <c r="H20" i="6"/>
  <c r="I45" i="6" s="1"/>
  <c r="I20" i="6" s="1"/>
  <c r="H33" i="6"/>
  <c r="H58" i="6" s="1"/>
  <c r="H17" i="6"/>
  <c r="H7" i="6"/>
  <c r="J11" i="6"/>
  <c r="K11" i="6" s="1"/>
  <c r="H29" i="6"/>
  <c r="I54" i="6" s="1"/>
  <c r="I29" i="6" s="1"/>
  <c r="H21" i="6"/>
  <c r="H46" i="6" s="1"/>
  <c r="H23" i="6"/>
  <c r="H48" i="6" s="1"/>
  <c r="H13" i="6"/>
  <c r="I13" i="6" s="1"/>
  <c r="F13" i="6"/>
  <c r="G13" i="6" s="1"/>
  <c r="F24" i="6"/>
  <c r="G49" i="6" s="1"/>
  <c r="G24" i="6" s="1"/>
  <c r="F18" i="6"/>
  <c r="G43" i="6" s="1"/>
  <c r="G18" i="6" s="1"/>
  <c r="R33" i="6"/>
  <c r="S58" i="6" s="1"/>
  <c r="S33" i="6" s="1"/>
  <c r="R11" i="6"/>
  <c r="S11" i="6" s="1"/>
  <c r="N11" i="6"/>
  <c r="O11" i="6" s="1"/>
  <c r="N27" i="6"/>
  <c r="O52" i="6" s="1"/>
  <c r="O27" i="6" s="1"/>
  <c r="N13" i="6"/>
  <c r="O13" i="6" s="1"/>
  <c r="H30" i="6"/>
  <c r="N28" i="6"/>
  <c r="O53" i="6" s="1"/>
  <c r="O28" i="6" s="1"/>
  <c r="H9" i="6"/>
  <c r="I9" i="6" s="1"/>
  <c r="H11" i="6"/>
  <c r="I11" i="6" s="1"/>
  <c r="T27" i="6"/>
  <c r="T52" i="6" s="1"/>
  <c r="J22" i="6"/>
  <c r="J47" i="6" s="1"/>
  <c r="T25" i="6"/>
  <c r="T50" i="6" s="1"/>
  <c r="T33" i="6"/>
  <c r="U58" i="6" s="1"/>
  <c r="U33" i="6" s="1"/>
  <c r="T11" i="6"/>
  <c r="U11" i="6" s="1"/>
  <c r="T28" i="6"/>
  <c r="U53" i="6" s="1"/>
  <c r="U28" i="6" s="1"/>
  <c r="J9" i="6"/>
  <c r="K9" i="6" s="1"/>
  <c r="J20" i="6"/>
  <c r="J45" i="6" s="1"/>
  <c r="T31" i="6"/>
  <c r="T56" i="6" s="1"/>
  <c r="J15" i="6"/>
  <c r="K40" i="6" s="1"/>
  <c r="K15" i="6" s="1"/>
  <c r="T18" i="6"/>
  <c r="T43" i="6" s="1"/>
  <c r="T26" i="6"/>
  <c r="U51" i="6" s="1"/>
  <c r="U26" i="6" s="1"/>
  <c r="T9" i="6"/>
  <c r="U9" i="6" s="1"/>
  <c r="U41" i="6"/>
  <c r="U16" i="6" s="1"/>
  <c r="T49" i="6"/>
  <c r="U46" i="6"/>
  <c r="U21" i="6" s="1"/>
  <c r="I60" i="6"/>
  <c r="H40" i="6"/>
  <c r="J56" i="6"/>
  <c r="I43" i="6"/>
  <c r="I18" i="6" s="1"/>
  <c r="I55" i="6"/>
  <c r="I30" i="6" s="1"/>
  <c r="H55" i="6"/>
  <c r="H42" i="6"/>
  <c r="I42" i="6"/>
  <c r="I17" i="6" s="1"/>
  <c r="C97" i="1" l="1"/>
  <c r="B15" i="6" s="1"/>
  <c r="B40" i="6" s="1"/>
  <c r="U50" i="6"/>
  <c r="U25" i="6" s="1"/>
  <c r="T51" i="6"/>
  <c r="T23" i="6"/>
  <c r="T29" i="6"/>
  <c r="U54" i="6" s="1"/>
  <c r="U29" i="6" s="1"/>
  <c r="T32" i="6"/>
  <c r="T57" i="6" s="1"/>
  <c r="K47" i="6"/>
  <c r="K22" i="6" s="1"/>
  <c r="H19" i="6"/>
  <c r="I44" i="6" s="1"/>
  <c r="I19" i="6" s="1"/>
  <c r="H27" i="6"/>
  <c r="H24" i="6"/>
  <c r="I49" i="6" s="1"/>
  <c r="I24" i="6" s="1"/>
  <c r="H45" i="6"/>
  <c r="B34" i="6"/>
  <c r="T48" i="6"/>
  <c r="U48" i="6"/>
  <c r="U23" i="6" s="1"/>
  <c r="H44" i="6"/>
  <c r="I52" i="6"/>
  <c r="I27" i="6" s="1"/>
  <c r="H52" i="6"/>
  <c r="T54" i="6"/>
  <c r="L50" i="6"/>
  <c r="M50" i="6"/>
  <c r="M25" i="6" s="1"/>
  <c r="H51" i="6"/>
  <c r="I51" i="6"/>
  <c r="I26" i="6" s="1"/>
  <c r="U56" i="6"/>
  <c r="U31" i="6" s="1"/>
  <c r="B28" i="6"/>
  <c r="B53" i="6" s="1"/>
  <c r="T53" i="6"/>
  <c r="D34" i="6"/>
  <c r="F43" i="6"/>
  <c r="B41" i="6"/>
  <c r="G101" i="1"/>
  <c r="G97" i="1"/>
  <c r="F15" i="6" s="1"/>
  <c r="G40" i="6" s="1"/>
  <c r="U20" i="6"/>
  <c r="T44" i="6"/>
  <c r="U44" i="6"/>
  <c r="U19" i="6" s="1"/>
  <c r="E97" i="1"/>
  <c r="U43" i="6"/>
  <c r="U18" i="6" s="1"/>
  <c r="T58" i="6"/>
  <c r="T45" i="6"/>
  <c r="N53" i="6"/>
  <c r="L11" i="6"/>
  <c r="M11" i="6" s="1"/>
  <c r="L17" i="6"/>
  <c r="M42" i="6" s="1"/>
  <c r="M17" i="6" s="1"/>
  <c r="L18" i="6"/>
  <c r="L30" i="6"/>
  <c r="L21" i="6"/>
  <c r="L6" i="6"/>
  <c r="L22" i="6"/>
  <c r="L47" i="6" s="1"/>
  <c r="L24" i="6"/>
  <c r="L7" i="6"/>
  <c r="L32" i="6"/>
  <c r="M57" i="6" s="1"/>
  <c r="M32" i="6" s="1"/>
  <c r="L19" i="6"/>
  <c r="L20" i="6"/>
  <c r="L27" i="6"/>
  <c r="L9" i="6"/>
  <c r="M9" i="6" s="1"/>
  <c r="L15" i="6"/>
  <c r="M40" i="6" s="1"/>
  <c r="M15" i="6" s="1"/>
  <c r="L33" i="6"/>
  <c r="L23" i="6"/>
  <c r="M48" i="6" s="1"/>
  <c r="M23" i="6" s="1"/>
  <c r="L31" i="6"/>
  <c r="L56" i="6" s="1"/>
  <c r="L8" i="6"/>
  <c r="L26" i="6"/>
  <c r="L51" i="6" s="1"/>
  <c r="L16" i="6"/>
  <c r="M41" i="6" s="1"/>
  <c r="M16" i="6" s="1"/>
  <c r="L28" i="6"/>
  <c r="L12" i="6"/>
  <c r="M12" i="6" s="1"/>
  <c r="L29" i="6"/>
  <c r="M54" i="6" s="1"/>
  <c r="M29" i="6" s="1"/>
  <c r="L34" i="6"/>
  <c r="K43" i="6"/>
  <c r="K18" i="6" s="1"/>
  <c r="H57" i="6"/>
  <c r="H54" i="6"/>
  <c r="H41" i="6"/>
  <c r="D27" i="6"/>
  <c r="D25" i="6"/>
  <c r="E50" i="6" s="1"/>
  <c r="D9" i="6"/>
  <c r="E9" i="6" s="1"/>
  <c r="D20" i="6"/>
  <c r="D16" i="6"/>
  <c r="E41" i="6" s="1"/>
  <c r="E16" i="6" s="1"/>
  <c r="D22" i="6"/>
  <c r="D47" i="6" s="1"/>
  <c r="D15" i="6"/>
  <c r="D40" i="6" s="1"/>
  <c r="D7" i="6"/>
  <c r="D32" i="6"/>
  <c r="D57" i="6" s="1"/>
  <c r="D24" i="6"/>
  <c r="D49" i="6" s="1"/>
  <c r="I46" i="6"/>
  <c r="I21" i="6" s="1"/>
  <c r="F55" i="6"/>
  <c r="F9" i="6"/>
  <c r="G9" i="6" s="1"/>
  <c r="N30" i="6"/>
  <c r="R16" i="6"/>
  <c r="R41" i="6" s="1"/>
  <c r="F26" i="6"/>
  <c r="N29" i="6"/>
  <c r="F28" i="6"/>
  <c r="F22" i="6"/>
  <c r="F27" i="6"/>
  <c r="G52" i="6" s="1"/>
  <c r="G27" i="6" s="1"/>
  <c r="E44" i="6"/>
  <c r="E19" i="6" s="1"/>
  <c r="L41" i="6"/>
  <c r="N18" i="6"/>
  <c r="N17" i="6"/>
  <c r="R22" i="6"/>
  <c r="F31" i="6"/>
  <c r="F7" i="6"/>
  <c r="N19" i="6"/>
  <c r="F5" i="6"/>
  <c r="N23" i="6"/>
  <c r="O48" i="6" s="1"/>
  <c r="O23" i="6" s="1"/>
  <c r="R58" i="6"/>
  <c r="J58" i="6"/>
  <c r="F21" i="6"/>
  <c r="F46" i="6" s="1"/>
  <c r="N26" i="6"/>
  <c r="N25" i="6"/>
  <c r="R30" i="6"/>
  <c r="S55" i="6" s="1"/>
  <c r="S30" i="6" s="1"/>
  <c r="F33" i="6"/>
  <c r="R23" i="6"/>
  <c r="R29" i="6"/>
  <c r="R54" i="6" s="1"/>
  <c r="R8" i="6"/>
  <c r="S60" i="6" s="1"/>
  <c r="F34" i="6"/>
  <c r="F12" i="6"/>
  <c r="G12" i="6" s="1"/>
  <c r="N12" i="6"/>
  <c r="O12" i="6" s="1"/>
  <c r="B20" i="6"/>
  <c r="C45" i="6" s="1"/>
  <c r="C20" i="6" s="1"/>
  <c r="J40" i="6"/>
  <c r="T47" i="6"/>
  <c r="F19" i="6"/>
  <c r="N16" i="6"/>
  <c r="N41" i="6" s="1"/>
  <c r="N33" i="6"/>
  <c r="O58" i="6" s="1"/>
  <c r="O33" i="6" s="1"/>
  <c r="F32" i="6"/>
  <c r="F11" i="6"/>
  <c r="G11" i="6" s="1"/>
  <c r="N31" i="6"/>
  <c r="N20" i="6"/>
  <c r="B11" i="6"/>
  <c r="F6" i="6"/>
  <c r="F49" i="6"/>
  <c r="T55" i="6"/>
  <c r="N5" i="6"/>
  <c r="N24" i="6"/>
  <c r="R21" i="6"/>
  <c r="S46" i="6" s="1"/>
  <c r="S21" i="6" s="1"/>
  <c r="F23" i="6"/>
  <c r="F17" i="6"/>
  <c r="G42" i="6" s="1"/>
  <c r="G17" i="6" s="1"/>
  <c r="N15" i="6"/>
  <c r="F25" i="6"/>
  <c r="G50" i="6" s="1"/>
  <c r="G25" i="6" s="1"/>
  <c r="N21" i="6"/>
  <c r="N34" i="6"/>
  <c r="N32" i="6"/>
  <c r="R18" i="6"/>
  <c r="F16" i="6"/>
  <c r="F41" i="6" s="1"/>
  <c r="F20" i="6"/>
  <c r="B18" i="6"/>
  <c r="B25" i="6"/>
  <c r="B29" i="6"/>
  <c r="P24" i="6"/>
  <c r="U52" i="6"/>
  <c r="U27" i="6" s="1"/>
  <c r="I48" i="6"/>
  <c r="I23" i="6" s="1"/>
  <c r="I47" i="6"/>
  <c r="I22" i="6" s="1"/>
  <c r="M51" i="6"/>
  <c r="M26" i="6" s="1"/>
  <c r="J13" i="6"/>
  <c r="K13" i="6" s="1"/>
  <c r="D11" i="6"/>
  <c r="E11" i="6" s="1"/>
  <c r="R28" i="6"/>
  <c r="S53" i="6" s="1"/>
  <c r="S28" i="6" s="1"/>
  <c r="R24" i="6"/>
  <c r="R17" i="6"/>
  <c r="P13" i="6"/>
  <c r="Q13" i="6" s="1"/>
  <c r="J25" i="6"/>
  <c r="D8" i="6"/>
  <c r="E60" i="6" s="1"/>
  <c r="P18" i="6"/>
  <c r="B33" i="6"/>
  <c r="J6" i="6"/>
  <c r="R6" i="6"/>
  <c r="D28" i="6"/>
  <c r="D5" i="6"/>
  <c r="D30" i="6"/>
  <c r="N52" i="6"/>
  <c r="P29" i="6"/>
  <c r="R7" i="6"/>
  <c r="R19" i="6"/>
  <c r="R25" i="6"/>
  <c r="R34" i="6"/>
  <c r="P34" i="6"/>
  <c r="J29" i="6"/>
  <c r="P17" i="6"/>
  <c r="P11" i="6"/>
  <c r="Q11" i="6" s="1"/>
  <c r="B7" i="6"/>
  <c r="J27" i="6"/>
  <c r="J17" i="6"/>
  <c r="D18" i="6"/>
  <c r="E43" i="6" s="1"/>
  <c r="E18" i="6" s="1"/>
  <c r="B24" i="6"/>
  <c r="B21" i="6"/>
  <c r="B26" i="6"/>
  <c r="B51" i="6" s="1"/>
  <c r="B30" i="6"/>
  <c r="B17" i="6"/>
  <c r="C42" i="6" s="1"/>
  <c r="C17" i="6" s="1"/>
  <c r="G54" i="6"/>
  <c r="G29" i="6" s="1"/>
  <c r="H50" i="6"/>
  <c r="K45" i="6"/>
  <c r="K20" i="6" s="1"/>
  <c r="D41" i="6"/>
  <c r="P33" i="6"/>
  <c r="P23" i="6"/>
  <c r="R20" i="6"/>
  <c r="R27" i="6"/>
  <c r="R31" i="6"/>
  <c r="K44" i="6"/>
  <c r="K19" i="6" s="1"/>
  <c r="B5" i="6"/>
  <c r="J34" i="6"/>
  <c r="J7" i="6"/>
  <c r="B32" i="6"/>
  <c r="E49" i="6"/>
  <c r="E24" i="6" s="1"/>
  <c r="D26" i="6"/>
  <c r="D23" i="6"/>
  <c r="B22" i="6"/>
  <c r="C47" i="6" s="1"/>
  <c r="C22" i="6" s="1"/>
  <c r="B27" i="6"/>
  <c r="C52" i="6" s="1"/>
  <c r="C27" i="6" s="1"/>
  <c r="J51" i="6"/>
  <c r="P27" i="6"/>
  <c r="P15" i="6"/>
  <c r="P31" i="6"/>
  <c r="B8" i="6"/>
  <c r="C60" i="6" s="1"/>
  <c r="S54" i="6"/>
  <c r="S29" i="6" s="1"/>
  <c r="I58" i="6"/>
  <c r="I33" i="6" s="1"/>
  <c r="J41" i="6"/>
  <c r="P22" i="6"/>
  <c r="P19" i="6"/>
  <c r="P21" i="6"/>
  <c r="J32" i="6"/>
  <c r="J57" i="6" s="1"/>
  <c r="R26" i="6"/>
  <c r="R9" i="6"/>
  <c r="S9" i="6" s="1"/>
  <c r="R15" i="6"/>
  <c r="P30" i="6"/>
  <c r="P20" i="6"/>
  <c r="P16" i="6"/>
  <c r="P26" i="6"/>
  <c r="B6" i="6"/>
  <c r="J21" i="6"/>
  <c r="J8" i="6"/>
  <c r="K60" i="6" s="1"/>
  <c r="B12" i="6"/>
  <c r="C12" i="6" s="1"/>
  <c r="D29" i="6"/>
  <c r="D17" i="6"/>
  <c r="D6" i="6"/>
  <c r="B19" i="6"/>
  <c r="D31" i="6"/>
  <c r="B31" i="6"/>
  <c r="P25" i="6"/>
  <c r="E57" i="6"/>
  <c r="E32" i="6" s="1"/>
  <c r="J23" i="6"/>
  <c r="J28" i="6"/>
  <c r="D13" i="6"/>
  <c r="E13" i="6" s="1"/>
  <c r="J30" i="6"/>
  <c r="J24" i="6"/>
  <c r="R5" i="6"/>
  <c r="R32" i="6"/>
  <c r="P8" i="6"/>
  <c r="Q60" i="6" s="1"/>
  <c r="P9" i="6"/>
  <c r="Q9" i="6" s="1"/>
  <c r="P32" i="6"/>
  <c r="P57" i="6" s="1"/>
  <c r="D12" i="6"/>
  <c r="E12" i="6" s="1"/>
  <c r="P12" i="6"/>
  <c r="Q12" i="6" s="1"/>
  <c r="B13" i="6"/>
  <c r="D21" i="6"/>
  <c r="D46" i="6" s="1"/>
  <c r="D33" i="6"/>
  <c r="E58" i="6" s="1"/>
  <c r="E33" i="6" s="1"/>
  <c r="B23" i="6"/>
  <c r="B9" i="6"/>
  <c r="C9" i="6" s="1"/>
  <c r="U42" i="6"/>
  <c r="U17" i="6" s="1"/>
  <c r="G46" i="6"/>
  <c r="G21" i="6" s="1"/>
  <c r="P53" i="6"/>
  <c r="H56" i="6"/>
  <c r="T40" i="6"/>
  <c r="N48" i="6"/>
  <c r="K57" i="6"/>
  <c r="K32" i="6" s="1"/>
  <c r="H53" i="6"/>
  <c r="U57" i="6"/>
  <c r="U32" i="6" s="1"/>
  <c r="H49" i="6"/>
  <c r="O47" i="6"/>
  <c r="O22" i="6" s="1"/>
  <c r="C51" i="6"/>
  <c r="C26" i="6" s="1"/>
  <c r="F95" i="1"/>
  <c r="F118" i="1" s="1"/>
  <c r="B14" i="6"/>
  <c r="C39" i="6" s="1"/>
  <c r="T14" i="6"/>
  <c r="T39" i="6" s="1"/>
  <c r="H95" i="1"/>
  <c r="L95" i="1"/>
  <c r="L118" i="1" s="1"/>
  <c r="P95" i="1"/>
  <c r="P118" i="1" s="1"/>
  <c r="T95" i="1"/>
  <c r="T118" i="1" s="1"/>
  <c r="F14" i="6"/>
  <c r="F39" i="6" s="1"/>
  <c r="D95" i="1"/>
  <c r="D118" i="1" s="1"/>
  <c r="J95" i="1"/>
  <c r="N95" i="1"/>
  <c r="N118" i="1" s="1"/>
  <c r="R95" i="1"/>
  <c r="R118" i="1" s="1"/>
  <c r="V95" i="1"/>
  <c r="H14" i="6"/>
  <c r="H39" i="6" s="1"/>
  <c r="D14" i="6"/>
  <c r="D39" i="6" s="1"/>
  <c r="J14" i="6"/>
  <c r="J39" i="6" s="1"/>
  <c r="L14" i="6"/>
  <c r="L39" i="6" s="1"/>
  <c r="N14" i="6"/>
  <c r="O39" i="6" s="1"/>
  <c r="O14" i="6" s="1"/>
  <c r="P14" i="6"/>
  <c r="Q39" i="6" s="1"/>
  <c r="Q14" i="6" s="1"/>
  <c r="R14" i="6"/>
  <c r="R39" i="6" s="1"/>
  <c r="F60" i="16"/>
  <c r="E43" i="16" s="1"/>
  <c r="G56" i="16"/>
  <c r="G60" i="16" s="1"/>
  <c r="F43" i="16" s="1"/>
  <c r="D37" i="16"/>
  <c r="E37" i="16" s="1"/>
  <c r="F37" i="16" s="1"/>
  <c r="D39" i="16"/>
  <c r="E39" i="16" s="1"/>
  <c r="F39" i="16" s="1"/>
  <c r="D36" i="16"/>
  <c r="E36" i="16" s="1"/>
  <c r="F36" i="16" s="1"/>
  <c r="C14" i="6" l="1"/>
  <c r="C53" i="6"/>
  <c r="C28" i="6" s="1"/>
  <c r="M56" i="6"/>
  <c r="M31" i="6" s="1"/>
  <c r="L57" i="6"/>
  <c r="L42" i="6"/>
  <c r="F50" i="6"/>
  <c r="R10" i="6"/>
  <c r="S10" i="6" s="1"/>
  <c r="V118" i="1"/>
  <c r="T10" i="6"/>
  <c r="U10" i="6" s="1"/>
  <c r="J118" i="1"/>
  <c r="H10" i="6"/>
  <c r="I10" i="6" s="1"/>
  <c r="B42" i="6"/>
  <c r="B45" i="6"/>
  <c r="N10" i="6"/>
  <c r="O10" i="6" s="1"/>
  <c r="E47" i="6"/>
  <c r="E22" i="6" s="1"/>
  <c r="B52" i="6"/>
  <c r="R53" i="6"/>
  <c r="N58" i="6"/>
  <c r="J10" i="6"/>
  <c r="K10" i="6" s="1"/>
  <c r="H118" i="1"/>
  <c r="F10" i="6"/>
  <c r="G10" i="6" s="1"/>
  <c r="C13" i="6"/>
  <c r="C11" i="6"/>
  <c r="D50" i="6"/>
  <c r="E25" i="6" s="1"/>
  <c r="D10" i="6"/>
  <c r="E10" i="6" s="1"/>
  <c r="R46" i="6"/>
  <c r="R55" i="6"/>
  <c r="P10" i="6"/>
  <c r="Q10" i="6" s="1"/>
  <c r="O41" i="6"/>
  <c r="O16" i="6" s="1"/>
  <c r="L49" i="6"/>
  <c r="M49" i="6"/>
  <c r="M24" i="6" s="1"/>
  <c r="M53" i="6"/>
  <c r="M28" i="6" s="1"/>
  <c r="L53" i="6"/>
  <c r="M52" i="6"/>
  <c r="M27" i="6" s="1"/>
  <c r="L52" i="6"/>
  <c r="M46" i="6"/>
  <c r="M21" i="6" s="1"/>
  <c r="L46" i="6"/>
  <c r="L48" i="6"/>
  <c r="L54" i="6"/>
  <c r="L55" i="6"/>
  <c r="M55" i="6"/>
  <c r="M30" i="6" s="1"/>
  <c r="M45" i="6"/>
  <c r="M20" i="6" s="1"/>
  <c r="L45" i="6"/>
  <c r="L40" i="6"/>
  <c r="M60" i="6"/>
  <c r="L10" i="6"/>
  <c r="M10" i="6" s="1"/>
  <c r="M44" i="6"/>
  <c r="M19" i="6" s="1"/>
  <c r="L44" i="6"/>
  <c r="M43" i="6"/>
  <c r="M18" i="6" s="1"/>
  <c r="L43" i="6"/>
  <c r="M58" i="6"/>
  <c r="M33" i="6" s="1"/>
  <c r="L58" i="6"/>
  <c r="M47" i="6"/>
  <c r="M22" i="6" s="1"/>
  <c r="F42" i="6"/>
  <c r="F52" i="6"/>
  <c r="D58" i="6"/>
  <c r="E40" i="6"/>
  <c r="E15" i="6" s="1"/>
  <c r="E45" i="6"/>
  <c r="E20" i="6" s="1"/>
  <c r="D45" i="6"/>
  <c r="E46" i="6"/>
  <c r="E21" i="6" s="1"/>
  <c r="D52" i="6"/>
  <c r="E52" i="6"/>
  <c r="E27" i="6" s="1"/>
  <c r="B10" i="6"/>
  <c r="C10" i="6" s="1"/>
  <c r="F48" i="6"/>
  <c r="G48" i="6"/>
  <c r="G23" i="6" s="1"/>
  <c r="N42" i="6"/>
  <c r="O42" i="6"/>
  <c r="O17" i="6" s="1"/>
  <c r="O54" i="6"/>
  <c r="O29" i="6" s="1"/>
  <c r="N54" i="6"/>
  <c r="S43" i="6"/>
  <c r="S18" i="6" s="1"/>
  <c r="R43" i="6"/>
  <c r="O45" i="6"/>
  <c r="O20" i="6" s="1"/>
  <c r="N45" i="6"/>
  <c r="N43" i="6"/>
  <c r="O43" i="6"/>
  <c r="O18" i="6" s="1"/>
  <c r="F51" i="6"/>
  <c r="G51" i="6"/>
  <c r="G26" i="6" s="1"/>
  <c r="N57" i="6"/>
  <c r="O57" i="6"/>
  <c r="O32" i="6" s="1"/>
  <c r="N49" i="6"/>
  <c r="O49" i="6"/>
  <c r="O24" i="6" s="1"/>
  <c r="N56" i="6"/>
  <c r="O56" i="6"/>
  <c r="O31" i="6" s="1"/>
  <c r="S48" i="6"/>
  <c r="S23" i="6" s="1"/>
  <c r="R48" i="6"/>
  <c r="O46" i="6"/>
  <c r="O21" i="6" s="1"/>
  <c r="N46" i="6"/>
  <c r="G57" i="6"/>
  <c r="G32" i="6" s="1"/>
  <c r="F57" i="6"/>
  <c r="O44" i="6"/>
  <c r="O19" i="6" s="1"/>
  <c r="N44" i="6"/>
  <c r="N55" i="6"/>
  <c r="O55" i="6"/>
  <c r="O30" i="6" s="1"/>
  <c r="F58" i="6"/>
  <c r="G58" i="6"/>
  <c r="G33" i="6" s="1"/>
  <c r="G41" i="6"/>
  <c r="G16" i="6" s="1"/>
  <c r="O50" i="6"/>
  <c r="O25" i="6" s="1"/>
  <c r="N50" i="6"/>
  <c r="N40" i="6"/>
  <c r="O40" i="6"/>
  <c r="O15" i="6" s="1"/>
  <c r="N51" i="6"/>
  <c r="O51" i="6"/>
  <c r="O26" i="6" s="1"/>
  <c r="F56" i="6"/>
  <c r="G56" i="6"/>
  <c r="G31" i="6" s="1"/>
  <c r="F47" i="6"/>
  <c r="G47" i="6"/>
  <c r="G22" i="6" s="1"/>
  <c r="S41" i="6"/>
  <c r="S16" i="6" s="1"/>
  <c r="F40" i="6"/>
  <c r="G15" i="6" s="1"/>
  <c r="G45" i="6"/>
  <c r="G20" i="6" s="1"/>
  <c r="F45" i="6"/>
  <c r="F44" i="6"/>
  <c r="G44" i="6"/>
  <c r="G19" i="6" s="1"/>
  <c r="S47" i="6"/>
  <c r="S22" i="6" s="1"/>
  <c r="R47" i="6"/>
  <c r="G53" i="6"/>
  <c r="G28" i="6" s="1"/>
  <c r="F53" i="6"/>
  <c r="J48" i="6"/>
  <c r="K48" i="6"/>
  <c r="K23" i="6" s="1"/>
  <c r="Q45" i="6"/>
  <c r="Q20" i="6" s="1"/>
  <c r="P45" i="6"/>
  <c r="Q56" i="6"/>
  <c r="Q31" i="6" s="1"/>
  <c r="P56" i="6"/>
  <c r="S52" i="6"/>
  <c r="S27" i="6" s="1"/>
  <c r="R52" i="6"/>
  <c r="R44" i="6"/>
  <c r="S44" i="6"/>
  <c r="S19" i="6" s="1"/>
  <c r="B48" i="6"/>
  <c r="C48" i="6"/>
  <c r="C23" i="6" s="1"/>
  <c r="E54" i="6"/>
  <c r="E29" i="6" s="1"/>
  <c r="D54" i="6"/>
  <c r="Q55" i="6"/>
  <c r="Q30" i="6" s="1"/>
  <c r="P55" i="6"/>
  <c r="Q40" i="6"/>
  <c r="Q15" i="6" s="1"/>
  <c r="P40" i="6"/>
  <c r="S45" i="6"/>
  <c r="S20" i="6" s="1"/>
  <c r="R45" i="6"/>
  <c r="Q43" i="6"/>
  <c r="Q18" i="6" s="1"/>
  <c r="P43" i="6"/>
  <c r="D43" i="6"/>
  <c r="R57" i="6"/>
  <c r="S57" i="6"/>
  <c r="S32" i="6" s="1"/>
  <c r="Q50" i="6"/>
  <c r="Q25" i="6" s="1"/>
  <c r="P50" i="6"/>
  <c r="S40" i="6"/>
  <c r="S15" i="6" s="1"/>
  <c r="R40" i="6"/>
  <c r="Q52" i="6"/>
  <c r="Q27" i="6" s="1"/>
  <c r="P52" i="6"/>
  <c r="C57" i="6"/>
  <c r="C32" i="6" s="1"/>
  <c r="B57" i="6"/>
  <c r="Q48" i="6"/>
  <c r="Q23" i="6" s="1"/>
  <c r="P48" i="6"/>
  <c r="C55" i="6"/>
  <c r="C30" i="6" s="1"/>
  <c r="B55" i="6"/>
  <c r="P54" i="6"/>
  <c r="Q54" i="6"/>
  <c r="Q29" i="6" s="1"/>
  <c r="Q49" i="6"/>
  <c r="Q24" i="6" s="1"/>
  <c r="P49" i="6"/>
  <c r="B44" i="6"/>
  <c r="C44" i="6"/>
  <c r="C19" i="6" s="1"/>
  <c r="R49" i="6"/>
  <c r="S49" i="6"/>
  <c r="S24" i="6" s="1"/>
  <c r="K53" i="6"/>
  <c r="K28" i="6" s="1"/>
  <c r="J53" i="6"/>
  <c r="Q41" i="6"/>
  <c r="Q16" i="6" s="1"/>
  <c r="P41" i="6"/>
  <c r="P44" i="6"/>
  <c r="Q44" i="6"/>
  <c r="Q19" i="6" s="1"/>
  <c r="S56" i="6"/>
  <c r="S31" i="6" s="1"/>
  <c r="R56" i="6"/>
  <c r="K42" i="6"/>
  <c r="K17" i="6" s="1"/>
  <c r="J42" i="6"/>
  <c r="C58" i="6"/>
  <c r="C33" i="6" s="1"/>
  <c r="B58" i="6"/>
  <c r="Q57" i="6"/>
  <c r="Q32" i="6" s="1"/>
  <c r="Q58" i="6"/>
  <c r="Q33" i="6" s="1"/>
  <c r="P58" i="6"/>
  <c r="Q42" i="6"/>
  <c r="Q17" i="6" s="1"/>
  <c r="P42" i="6"/>
  <c r="E55" i="6"/>
  <c r="E30" i="6" s="1"/>
  <c r="D55" i="6"/>
  <c r="K50" i="6"/>
  <c r="K25" i="6" s="1"/>
  <c r="J50" i="6"/>
  <c r="C54" i="6"/>
  <c r="C29" i="6" s="1"/>
  <c r="B54" i="6"/>
  <c r="Q46" i="6"/>
  <c r="Q21" i="6" s="1"/>
  <c r="P46" i="6"/>
  <c r="S50" i="6"/>
  <c r="S25" i="6" s="1"/>
  <c r="R50" i="6"/>
  <c r="D48" i="6"/>
  <c r="E48" i="6"/>
  <c r="E23" i="6" s="1"/>
  <c r="B47" i="6"/>
  <c r="E42" i="6"/>
  <c r="E17" i="6" s="1"/>
  <c r="D42" i="6"/>
  <c r="Q47" i="6"/>
  <c r="Q22" i="6" s="1"/>
  <c r="P47" i="6"/>
  <c r="E51" i="6"/>
  <c r="E26" i="6" s="1"/>
  <c r="D51" i="6"/>
  <c r="J52" i="6"/>
  <c r="K52" i="6"/>
  <c r="K27" i="6" s="1"/>
  <c r="J49" i="6"/>
  <c r="K49" i="6"/>
  <c r="K24" i="6" s="1"/>
  <c r="B56" i="6"/>
  <c r="C56" i="6"/>
  <c r="C31" i="6" s="1"/>
  <c r="K46" i="6"/>
  <c r="K21" i="6" s="1"/>
  <c r="J46" i="6"/>
  <c r="R51" i="6"/>
  <c r="S51" i="6"/>
  <c r="S26" i="6" s="1"/>
  <c r="C40" i="6"/>
  <c r="C15" i="6" s="1"/>
  <c r="B46" i="6"/>
  <c r="C46" i="6"/>
  <c r="C21" i="6" s="1"/>
  <c r="K54" i="6"/>
  <c r="K29" i="6" s="1"/>
  <c r="J54" i="6"/>
  <c r="C50" i="6"/>
  <c r="C25" i="6" s="1"/>
  <c r="B50" i="6"/>
  <c r="K55" i="6"/>
  <c r="K30" i="6" s="1"/>
  <c r="J55" i="6"/>
  <c r="D56" i="6"/>
  <c r="E56" i="6"/>
  <c r="E31" i="6" s="1"/>
  <c r="B49" i="6"/>
  <c r="C49" i="6"/>
  <c r="C24" i="6" s="1"/>
  <c r="E53" i="6"/>
  <c r="E28" i="6" s="1"/>
  <c r="D53" i="6"/>
  <c r="S42" i="6"/>
  <c r="S17" i="6" s="1"/>
  <c r="R42" i="6"/>
  <c r="C43" i="6"/>
  <c r="C18" i="6" s="1"/>
  <c r="B43" i="6"/>
  <c r="P51" i="6"/>
  <c r="Q51" i="6"/>
  <c r="Q26" i="6" s="1"/>
  <c r="G39" i="6"/>
  <c r="G14" i="6" s="1"/>
  <c r="U39" i="6"/>
  <c r="P39" i="6"/>
  <c r="B39" i="6"/>
  <c r="M39" i="6"/>
  <c r="M14" i="6" s="1"/>
  <c r="K39" i="6"/>
  <c r="K14" i="6" s="1"/>
  <c r="E39" i="6"/>
  <c r="E14" i="6" s="1"/>
  <c r="I39" i="6"/>
  <c r="S39" i="6"/>
  <c r="S14" i="6" s="1"/>
  <c r="N39" i="6"/>
  <c r="F41" i="16"/>
  <c r="F45" i="16" s="1"/>
  <c r="D2" i="16" s="1"/>
  <c r="E41" i="16"/>
  <c r="E45" i="16" s="1"/>
  <c r="I14" i="6" l="1"/>
  <c r="I35" i="6" s="1"/>
  <c r="U14" i="6"/>
  <c r="U35" i="6" s="1"/>
  <c r="M35" i="6"/>
  <c r="M37" i="6" s="1"/>
  <c r="G35" i="6"/>
  <c r="G37" i="6" s="1"/>
  <c r="O35" i="6"/>
  <c r="O37" i="6" s="1"/>
  <c r="K35" i="6"/>
  <c r="K37" i="6" s="1"/>
  <c r="C35" i="6"/>
  <c r="C36" i="6" s="1"/>
  <c r="E35" i="6"/>
  <c r="E36" i="6" s="1"/>
  <c r="Q35" i="6"/>
  <c r="Q37" i="6" s="1"/>
  <c r="S35" i="6"/>
  <c r="S37" i="6" s="1"/>
  <c r="D1" i="16"/>
  <c r="G2" i="16" s="1"/>
  <c r="U36" i="6" l="1"/>
  <c r="U37" i="6"/>
  <c r="I36" i="6"/>
  <c r="I37" i="6"/>
  <c r="G36" i="6"/>
  <c r="M36" i="6"/>
  <c r="O36" i="6"/>
  <c r="C37" i="6"/>
  <c r="Q36" i="6"/>
  <c r="E37" i="6"/>
  <c r="K36" i="6"/>
  <c r="S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tc={AC4212F0-1316-4681-B655-0B33F741231C}</author>
  </authors>
  <commentList>
    <comment ref="E6" authorId="0" shapeId="0" xr:uid="{AC4212F0-1316-4681-B655-0B33F741231C}">
      <text>
        <t>[Threaded comment]
Your version of Excel allows you to read this threaded comment; however, any edits to it will get removed if the file is opened in a newer version of Excel. Learn more: https://go.microsoft.com/fwlink/?linkid=870924
Comment:
    thinking we should remove beacon time from here since it's addressed below.  thoughts?  if no study drug, and no nurse coordinator, this charge is high</t>
      </text>
    </comment>
  </commentList>
</comments>
</file>

<file path=xl/sharedStrings.xml><?xml version="1.0" encoding="utf-8"?>
<sst xmlns="http://schemas.openxmlformats.org/spreadsheetml/2006/main" count="639" uniqueCount="436">
  <si>
    <t>Procedures</t>
  </si>
  <si>
    <t>Definition</t>
  </si>
  <si>
    <t>Blood Draw</t>
  </si>
  <si>
    <t>Blood Sugar Check</t>
  </si>
  <si>
    <t>single blood sugar check</t>
  </si>
  <si>
    <t>Bone Marrow Biopsy with Sedation</t>
  </si>
  <si>
    <t>Tele, 02, vitals, IV (pre biopsy), frequent vital sign monitoring during procedure (2 nursing needed)</t>
  </si>
  <si>
    <t>EKG</t>
  </si>
  <si>
    <t>H&amp;P</t>
  </si>
  <si>
    <t>Height &amp; Weight</t>
  </si>
  <si>
    <t>History</t>
  </si>
  <si>
    <t>Inhaled/Intranasal Medication Administration</t>
  </si>
  <si>
    <t xml:space="preserve">Inhaled or Intranasal Medication Administration </t>
  </si>
  <si>
    <t>Injection (IM or SC Medication Administration)</t>
  </si>
  <si>
    <t>Injection (IM or SC Medication)</t>
  </si>
  <si>
    <t>IV Placement</t>
  </si>
  <si>
    <t>single IV placement</t>
  </si>
  <si>
    <t>Neurological Exam</t>
  </si>
  <si>
    <t>Nursing Assistance (15 Minutes)</t>
  </si>
  <si>
    <t>Ocular Medication Administration</t>
  </si>
  <si>
    <t>Eye drops</t>
  </si>
  <si>
    <t>Oral Medication Administration</t>
  </si>
  <si>
    <t>One dose of oral medication</t>
  </si>
  <si>
    <t>Oxygen Administration</t>
  </si>
  <si>
    <t>Administer O2</t>
  </si>
  <si>
    <t>Physical</t>
  </si>
  <si>
    <t>Port Access</t>
  </si>
  <si>
    <t>single lumen port access</t>
  </si>
  <si>
    <t>Stool Collection</t>
  </si>
  <si>
    <t>single stool collection</t>
  </si>
  <si>
    <t>Temperature Probe Insertion</t>
  </si>
  <si>
    <t>Rectal Temp Probe</t>
  </si>
  <si>
    <t>Urine Catheter (Foley) Insertion</t>
  </si>
  <si>
    <t>Insertion of Foley Catheter</t>
  </si>
  <si>
    <t>Urine Collection</t>
  </si>
  <si>
    <t>single urine collection</t>
  </si>
  <si>
    <t>Vital Signs</t>
  </si>
  <si>
    <t>Blood pressure, pulse, temp, pulse ox (Vitals)</t>
  </si>
  <si>
    <t>Nurse Practitoner Services</t>
  </si>
  <si>
    <t>Nursing Services</t>
  </si>
  <si>
    <t>Tisue Biopsy</t>
  </si>
  <si>
    <t>Quantity</t>
  </si>
  <si>
    <t># of Visits</t>
  </si>
  <si>
    <t>Bionutrition</t>
  </si>
  <si>
    <t>EMU/CPU</t>
  </si>
  <si>
    <t>10 Day Food Record</t>
  </si>
  <si>
    <t>24 Hour Recall</t>
  </si>
  <si>
    <t>3 Day Food Record</t>
  </si>
  <si>
    <t>7 Day Food Record</t>
  </si>
  <si>
    <t>BIA</t>
  </si>
  <si>
    <t>DXA</t>
  </si>
  <si>
    <t>Kinetic Meals (20 Small)</t>
  </si>
  <si>
    <t>Meal Analysis (long)</t>
  </si>
  <si>
    <t>Meal Analysis (short)</t>
  </si>
  <si>
    <t>Nutrition Consultation</t>
  </si>
  <si>
    <t>Nutrition Education(30 Min)</t>
  </si>
  <si>
    <t>Standard Meal</t>
  </si>
  <si>
    <t>Standard Snack</t>
  </si>
  <si>
    <t>Weighed Meal</t>
  </si>
  <si>
    <t>Weighed Snack</t>
  </si>
  <si>
    <t>Bod-Pod</t>
  </si>
  <si>
    <t>Anthrometric Measures</t>
  </si>
  <si>
    <t>1 Rep Max</t>
  </si>
  <si>
    <t>Accelerometry Data Analysis</t>
  </si>
  <si>
    <t>Accelerometry Data Management</t>
  </si>
  <si>
    <t>Accelerometry Device Exchange</t>
  </si>
  <si>
    <t>Accelerometry Device Setup</t>
  </si>
  <si>
    <t>Echo (Exercise)</t>
  </si>
  <si>
    <t>Echo 2D (Resting)</t>
  </si>
  <si>
    <t>Echo 2D w/Contrast (Resting)</t>
  </si>
  <si>
    <t>Echo 3D (Resting)</t>
  </si>
  <si>
    <t>Echo 3D w/Contrast (Resting)</t>
  </si>
  <si>
    <t>Echo Interpretation</t>
  </si>
  <si>
    <t>EMU/CPU Consulting</t>
  </si>
  <si>
    <t>Functional Testing</t>
  </si>
  <si>
    <t>On Site 1:1 Exercise Intervention</t>
  </si>
  <si>
    <t>On Site Group Exercise Intervention</t>
  </si>
  <si>
    <t>Phone Coaching</t>
  </si>
  <si>
    <t>Polar Heart Data Analysis</t>
  </si>
  <si>
    <t>Polar Heart Data Management</t>
  </si>
  <si>
    <t>Polar Heart Device Exchange</t>
  </si>
  <si>
    <t>Polar Heart Device Setup</t>
  </si>
  <si>
    <t>Questionnaire Admin (long)</t>
  </si>
  <si>
    <t>Questionnaire Admin (short)</t>
  </si>
  <si>
    <t>Safety Monitoring</t>
  </si>
  <si>
    <t>Stress ECG Interpretation</t>
  </si>
  <si>
    <t>Supine Bike Testing</t>
  </si>
  <si>
    <t>Survey Administration</t>
  </si>
  <si>
    <t>Tonometry (Exercise)</t>
  </si>
  <si>
    <t>Tonometry (Resting)</t>
  </si>
  <si>
    <t>Treadmill Testing</t>
  </si>
  <si>
    <t>Vascular Ultrasound</t>
  </si>
  <si>
    <t>VO2</t>
  </si>
  <si>
    <t>VO2 Interpretation</t>
  </si>
  <si>
    <t>Outpatient</t>
  </si>
  <si>
    <t>Scattersite</t>
  </si>
  <si>
    <t>Inpatient</t>
  </si>
  <si>
    <t>Outpatient/Scattersite/Inpatient</t>
  </si>
  <si>
    <t>Supply Level</t>
  </si>
  <si>
    <t>Basic</t>
  </si>
  <si>
    <t>Moderate</t>
  </si>
  <si>
    <t>Advanced</t>
  </si>
  <si>
    <t>Description:</t>
  </si>
  <si>
    <t># of Visits:</t>
  </si>
  <si>
    <t>Outpatient/Inpatient/Scattersite:</t>
  </si>
  <si>
    <t>Utilization:</t>
  </si>
  <si>
    <t>Nursing Acuity:</t>
  </si>
  <si>
    <t>Supply Level:</t>
  </si>
  <si>
    <t>Other Services:</t>
  </si>
  <si>
    <t>=ROUND(A1/0.5,0)*0.5</t>
  </si>
  <si>
    <t>Service Type</t>
  </si>
  <si>
    <t>Service/Testing</t>
  </si>
  <si>
    <t>Supply Definitions</t>
  </si>
  <si>
    <t>Nurse Practitioner Services</t>
  </si>
  <si>
    <t>Bionutrition Services</t>
  </si>
  <si>
    <t>PI Name:</t>
  </si>
  <si>
    <t>Visit Type 1</t>
  </si>
  <si>
    <t>Visit Type 2</t>
  </si>
  <si>
    <t>Visit Type 3</t>
  </si>
  <si>
    <t>Visit Type 4</t>
  </si>
  <si>
    <t>Visit Type 5</t>
  </si>
  <si>
    <t>Visit Type 6</t>
  </si>
  <si>
    <t>Visit Type 7</t>
  </si>
  <si>
    <t>Visit Type 8</t>
  </si>
  <si>
    <t>Visit Type 9</t>
  </si>
  <si>
    <t>Visit Type 10</t>
  </si>
  <si>
    <t>Please complete this worksheet as accurately as possible to make sure you receive an accurate estimate!</t>
  </si>
  <si>
    <t>when making your selection.</t>
  </si>
  <si>
    <t>estimate will be prepared and sent to you, based on your input.</t>
  </si>
  <si>
    <t>IRB #:</t>
  </si>
  <si>
    <t>"Nurse Practitioner" as a service reference guide.</t>
  </si>
  <si>
    <t>as a service reference guide.</t>
  </si>
  <si>
    <t># of Subjects</t>
  </si>
  <si>
    <t># of Subjects:</t>
  </si>
  <si>
    <t>Sample Processing Level:</t>
  </si>
  <si>
    <t>Sample Processing Time</t>
  </si>
  <si>
    <t>0 to 30 Minutes</t>
  </si>
  <si>
    <t>&gt; 30 Minutes to 1 Hour</t>
  </si>
  <si>
    <t>&gt; 1 Hour to 2 Hours</t>
  </si>
  <si>
    <t>&gt; 2 Hours to 4 Hours</t>
  </si>
  <si>
    <t>EKG or EKG's in triplicate(=1)</t>
  </si>
  <si>
    <t>PICC line dressing change</t>
  </si>
  <si>
    <t>Tissue Biopsy</t>
  </si>
  <si>
    <t>Carotid, Femoral, Brachial, Radial</t>
  </si>
  <si>
    <t>Industry (Y/N):</t>
  </si>
  <si>
    <t>Y</t>
  </si>
  <si>
    <t>N</t>
  </si>
  <si>
    <t>Advanced Supply Usage</t>
  </si>
  <si>
    <t>Anthropometric Measures</t>
  </si>
  <si>
    <t>Basic Supply Usage</t>
  </si>
  <si>
    <t>Inpatient Utilization</t>
  </si>
  <si>
    <t>Moderate Supply Usage</t>
  </si>
  <si>
    <t>Nursing Acuity</t>
  </si>
  <si>
    <t>Oral Fat Tolerance</t>
  </si>
  <si>
    <t>Resting Energy Expenditure</t>
  </si>
  <si>
    <t>Sample Processing Level 0</t>
  </si>
  <si>
    <t>Sample Processing Level 1</t>
  </si>
  <si>
    <t>Sample Processing Level 2</t>
  </si>
  <si>
    <t>Sample Processing Level 3</t>
  </si>
  <si>
    <t>Sample Processing Level 4</t>
  </si>
  <si>
    <t>Utilization Level 0</t>
  </si>
  <si>
    <t>Utilization Level 1</t>
  </si>
  <si>
    <t>Utilization Level 2</t>
  </si>
  <si>
    <t>Utilization Level 3</t>
  </si>
  <si>
    <t>Utilization Level 4</t>
  </si>
  <si>
    <t>Utilization (No services)</t>
  </si>
  <si>
    <t>Estimated Total for all Subjects/Visits:</t>
  </si>
  <si>
    <t>Doppler</t>
  </si>
  <si>
    <t>Hand held ultrasound to detect and measure blood flow</t>
  </si>
  <si>
    <t>Weight</t>
  </si>
  <si>
    <t>Measure Weight</t>
  </si>
  <si>
    <t>Estimated Subject Cost per Visit:</t>
  </si>
  <si>
    <t>Estimated Subject Cost for all Visits:</t>
  </si>
  <si>
    <t xml:space="preserve">*** The $ amounts listed above are derived from the data input tab, which has been completed by the study team. CHPS administration is not responsible for any data input errors. </t>
  </si>
  <si>
    <t>*** The $ amounts were calculated based on the CHPS current rates. Rates are subject to change at anytime.</t>
  </si>
  <si>
    <t>Exercise Medicine/Cardiovascular Services</t>
  </si>
  <si>
    <t>Scattersite Nursing:</t>
  </si>
  <si>
    <t>Service (Per Subject/Per Visit-Day)</t>
  </si>
  <si>
    <t>Blood Transfusion(Greater than 1 hour)</t>
  </si>
  <si>
    <t>1+ Hour blood or platelet transfusion</t>
  </si>
  <si>
    <t>H&amp;P (Nurse practitioner)</t>
  </si>
  <si>
    <t>Patient History (Nurse Practitioner)</t>
  </si>
  <si>
    <t>Platelet Transfusion(&gt;0 min &amp; &lt;30 min)</t>
  </si>
  <si>
    <t>30 Min or less platelet transfusion</t>
  </si>
  <si>
    <t>Platelet Transfusion(&gt;30 min &amp; &lt;1 hour)</t>
  </si>
  <si>
    <t>30+ minutes &amp; &lt;1 hour platelet transfusion</t>
  </si>
  <si>
    <t>T-Cell Infusion(&gt;0 min &amp; &lt;30 min)</t>
  </si>
  <si>
    <t>30 Min or less T-Cell infusion</t>
  </si>
  <si>
    <t>T-Cell Infusion(&gt;30 min &amp; &lt;1 hour)</t>
  </si>
  <si>
    <t>30+ minutes, &amp; &lt; 1 hour T-Cell infusion</t>
  </si>
  <si>
    <t>T-Cell Infusion(Greater than 1 hour)</t>
  </si>
  <si>
    <t>1+ Hr T-Cell infusion</t>
  </si>
  <si>
    <t>Pregnancy Test</t>
  </si>
  <si>
    <t>single pregnancy test(Does not include urine collection. Please add separately)</t>
  </si>
  <si>
    <t>Saliva Sample</t>
  </si>
  <si>
    <t>15 Minutes or less of Miscellaneous Nursing Assistance</t>
  </si>
  <si>
    <t>Adipose Biopsy (Nurse Practitioner)</t>
  </si>
  <si>
    <t>Description (e.g., Infusion: Days 1, 5, 8)</t>
  </si>
  <si>
    <t>Once complete, please email the worksheet to caputot@upenn.edu. After it has been reviewed, an</t>
  </si>
  <si>
    <t>If you have any questions concerning the worksheet please email Tracey Caputo at:</t>
  </si>
  <si>
    <t>caputot@upenn.edu</t>
  </si>
  <si>
    <t>Intermittent Telemetry Monitoring</t>
  </si>
  <si>
    <t>Intermittent Telemetry Monitoring.  Discuss feasibility with Unit Leadership first.</t>
  </si>
  <si>
    <t>*** As always, we strongly suggest you work with the CHPS administration to complete the worksheet as accurately as possible. A separate estimate will be provided to you based on the what is inputted by the study team.</t>
  </si>
  <si>
    <t/>
  </si>
  <si>
    <r>
      <t xml:space="preserve">3) </t>
    </r>
    <r>
      <rPr>
        <sz val="11"/>
        <color theme="1"/>
        <rFont val="Calibri"/>
        <family val="2"/>
        <scheme val="minor"/>
      </rPr>
      <t xml:space="preserve">If applicable, select the estimated range of time needed from the drop-down menu for </t>
    </r>
    <r>
      <rPr>
        <b/>
        <sz val="11"/>
        <color theme="1"/>
        <rFont val="Calibri"/>
        <family val="2"/>
        <scheme val="minor"/>
      </rPr>
      <t>Sample Processing,</t>
    </r>
  </si>
  <si>
    <t>color coded in orange.</t>
  </si>
  <si>
    <t>Feasibility Questionnaire</t>
  </si>
  <si>
    <t>Yes</t>
  </si>
  <si>
    <t>No</t>
  </si>
  <si>
    <t>Question</t>
  </si>
  <si>
    <t>Will the visit include an infusion?</t>
  </si>
  <si>
    <t>N/A</t>
  </si>
  <si>
    <t>Will appointments be scheduled in other departments on the same day of treatment in the CHPS unit?</t>
  </si>
  <si>
    <t>Will safety monitoring and/or blood draws be required after the completion of the treatment?</t>
  </si>
  <si>
    <t>same exact procedures/services you only need to input the info one time.</t>
  </si>
  <si>
    <t xml:space="preserve">"Data Input" - Sections are broken down into "Visit Types". If there are a number of visits that include the </t>
  </si>
  <si>
    <t>Select Response</t>
  </si>
  <si>
    <t>Specialized Meal</t>
  </si>
  <si>
    <t>Specialized Snack</t>
  </si>
  <si>
    <t>Blood draw obtained to input in YSI machine</t>
  </si>
  <si>
    <t>Bullet</t>
  </si>
  <si>
    <t>CLAMP</t>
  </si>
  <si>
    <t>CLAMP study (41 bullets, 15 blood draws, 2 vitals)</t>
  </si>
  <si>
    <r>
      <rPr>
        <b/>
        <sz val="11"/>
        <color theme="1"/>
        <rFont val="Calibri"/>
        <family val="2"/>
        <scheme val="minor"/>
      </rPr>
      <t>1)</t>
    </r>
    <r>
      <rPr>
        <sz val="11"/>
        <color theme="1"/>
        <rFont val="Calibri"/>
        <family val="2"/>
        <scheme val="minor"/>
      </rPr>
      <t xml:space="preserve"> Complete all sections that have a grey header. This includes, PI Name, Funding Sponsor, Industry (Y/N), IRB #, </t>
    </r>
  </si>
  <si>
    <t>Funding Sponsor:</t>
  </si>
  <si>
    <t>Emergency Management</t>
  </si>
  <si>
    <t>Emergency Management (Oxygen administration, 2 Intravenous Medication Admin(&gt; 0 min &amp; &lt; 30 min), 1 Vital Signs, 2 Nursing Assistance (15 minutes))</t>
  </si>
  <si>
    <t>Vascular /Echo Measurements, with prior approval (30 mins)</t>
  </si>
  <si>
    <t>GPA</t>
  </si>
  <si>
    <t>GPA study (19 bullets, 18 blood draws, 2 vitals)</t>
  </si>
  <si>
    <t>CADD Pump Start</t>
  </si>
  <si>
    <t>subQ Infusion</t>
  </si>
  <si>
    <t>Nasal/Throat/Buccal Swab</t>
  </si>
  <si>
    <t>Nursing Neuro Check</t>
  </si>
  <si>
    <t>Nursing assessment of participant neurological status per protocol requirements</t>
  </si>
  <si>
    <t>30 Min or less subQ infusion</t>
  </si>
  <si>
    <t>J Wire (IV, sterile prep, 30 mins Nurse, 30 mins Tech, 1 blood draw)</t>
  </si>
  <si>
    <t>J Wire</t>
  </si>
  <si>
    <t>tPA Administration</t>
  </si>
  <si>
    <t>flushing PICC line with TPA</t>
  </si>
  <si>
    <t>Non-Industry</t>
  </si>
  <si>
    <t>Industry</t>
  </si>
  <si>
    <t>Is the PI new to CHPS?</t>
  </si>
  <si>
    <t>Does the study team have a nurse coordinator?</t>
  </si>
  <si>
    <t>Please select "Yes" or "No" from the dropdown menu.</t>
  </si>
  <si>
    <t>Will the study involve the CHPS EMU/CPU (excluding CHPS Echo Core)?</t>
  </si>
  <si>
    <t>Will CHPS perform a DEXA?</t>
  </si>
  <si>
    <t>Protocols involving medication administration at CHPS</t>
  </si>
  <si>
    <t>Will an infusion or injection be administered by CHPS?</t>
  </si>
  <si>
    <t>Does the protocol involve non-standard equipment?</t>
  </si>
  <si>
    <t>CHPS visit type &amp; non-standard equipment</t>
  </si>
  <si>
    <t>Hours</t>
  </si>
  <si>
    <t>Prof. Rate/Hr</t>
  </si>
  <si>
    <t>Lab Hours</t>
  </si>
  <si>
    <t>Total Cost (Federal)</t>
  </si>
  <si>
    <t>Total Cost (Industry)</t>
  </si>
  <si>
    <t>CHPS RN spends approximately 1 hour reviewing DEXA portion of protocol.</t>
  </si>
  <si>
    <t>Does the protocol involve a CHPS Scattersite visit (greater than 1 hour)?</t>
  </si>
  <si>
    <t>Baseline Protocol Review</t>
  </si>
  <si>
    <t>Dr. Townsend</t>
  </si>
  <si>
    <t>Hours of Review</t>
  </si>
  <si>
    <t>Total Nursing Hours</t>
  </si>
  <si>
    <t>Total Bionutrition Hours</t>
  </si>
  <si>
    <t>Echo Start Up</t>
  </si>
  <si>
    <t>Total Start Up Cost</t>
  </si>
  <si>
    <t>Will the participant receive an oral medication on the CHPS unit (excludes premeds)?</t>
  </si>
  <si>
    <t>Does the protocol involve an admission in CHPS space (Dulles 1)?</t>
  </si>
  <si>
    <t>industry premium</t>
  </si>
  <si>
    <t>Total Itemized Charges Above</t>
  </si>
  <si>
    <t>per Echo Core - see below calculation</t>
  </si>
  <si>
    <t>CHPS Clin Nutrition Spec spends approximately 3 hours coordinating with team and developing specialized bionutrition request</t>
  </si>
  <si>
    <t>CHPS Echo Core - Is there an echo manual and does the sponsor require sonographer training and certification?</t>
  </si>
  <si>
    <t>Specialized bionutrition request (excludes standard meal)?</t>
  </si>
  <si>
    <t xml:space="preserve">CHPS Hours </t>
  </si>
  <si>
    <t>Calc Hours</t>
  </si>
  <si>
    <t>Federal fee waived; use baseline protocol review fee</t>
  </si>
  <si>
    <t>Support for Hours</t>
  </si>
  <si>
    <t>Exercise Specialist Rate per Cost Policy</t>
  </si>
  <si>
    <t>Clin Nutrition Spec per Cost Policy</t>
  </si>
  <si>
    <t>Nurse Rate per Cost Policy</t>
  </si>
  <si>
    <t>Echo Core Protocol Startup - Review and Testing - per Echo Core 2017 Calc</t>
  </si>
  <si>
    <t>Tech Rate/Hr</t>
  </si>
  <si>
    <t>Hrly Rate w/ EB</t>
  </si>
  <si>
    <t>EMU/CPU visits</t>
  </si>
  <si>
    <t>Bionutrition requests</t>
  </si>
  <si>
    <r>
      <t xml:space="preserve">2) </t>
    </r>
    <r>
      <rPr>
        <sz val="11"/>
        <color theme="1"/>
        <rFont val="Calibri"/>
        <family val="2"/>
        <scheme val="minor"/>
      </rPr>
      <t xml:space="preserve">If applicable, complete the </t>
    </r>
    <r>
      <rPr>
        <b/>
        <sz val="11"/>
        <color theme="1"/>
        <rFont val="Calibri"/>
        <family val="2"/>
        <scheme val="minor"/>
      </rPr>
      <t>Nursing Services</t>
    </r>
    <r>
      <rPr>
        <sz val="11"/>
        <color theme="1"/>
        <rFont val="Calibri"/>
        <family val="2"/>
        <scheme val="minor"/>
      </rPr>
      <t xml:space="preserve"> section, color-coded in blue. Refer to the blue tab, labeled, </t>
    </r>
  </si>
  <si>
    <t xml:space="preserve">is excepted, please be sure to include this. It is listed on the procedures list in 15 minute intervals. </t>
  </si>
  <si>
    <r>
      <t xml:space="preserve">CHPS Initiation Costs
</t>
    </r>
    <r>
      <rPr>
        <b/>
        <i/>
        <u/>
        <sz val="10"/>
        <color rgb="FFFF0000"/>
        <rFont val="Calibri"/>
        <family val="2"/>
        <scheme val="minor"/>
      </rPr>
      <t>(Please complete all of column B. Be sure to scroll all the way down)</t>
    </r>
  </si>
  <si>
    <t>There are three tabs that need to be completed: "Feasibility Questionnaire", "Initiation" and "Data Input".</t>
  </si>
  <si>
    <t xml:space="preserve">- If you have a question about the initiation tab or find that a procedure/service is not listed, please </t>
  </si>
  <si>
    <t>contact Tracey Caputo at caputot@upenn.edu.</t>
  </si>
  <si>
    <t>CHPS use only: Please select Rate Category:</t>
  </si>
  <si>
    <t>Utilization Level 5</t>
  </si>
  <si>
    <t>Total Nurse Practitioner Hours</t>
  </si>
  <si>
    <t>Nurse Practitioner Rate per Cost Policy</t>
  </si>
  <si>
    <t>If PI is new to CHPS, CHPS Nurse Manager spends approximately 1 hour on-boarding new PI. (No Nurse Manager rate in cost policy so used higher NP rate)</t>
  </si>
  <si>
    <t>If no study RN, CHPS Nurse Manager spends approximately 2 hours at SIV, 2 additional help oversight and coordination for Beacon build; 1 hour for protocol/feasibility review; may bump up time for onboarding/feasibility (No Nurse Manager rate in cost policy so used higher NP rate)</t>
  </si>
  <si>
    <t>Nurse Manager/CHPS Charge Nurse spend approximately 2 hours coordinating long PK days. (No Nurse Manager rate in cost policy so used higher NP rate)</t>
  </si>
  <si>
    <t>Nurse Manager spends approximately 5 hours with sponsor/study team learning about and training CHPS staff on use of non-standard equipment. (No Nurse Manager rate in cost policy so used higher NP rate)</t>
  </si>
  <si>
    <t>Blood Draw (per collection time point)</t>
  </si>
  <si>
    <t>Carl Shaw</t>
  </si>
  <si>
    <t>Tracey Caputo</t>
  </si>
  <si>
    <t>NP Admit/Discharge Services</t>
  </si>
  <si>
    <t>Admission, prn meds, home meds, discharge orders, discharge summary.</t>
  </si>
  <si>
    <t>30 Min or less infusion (1 or more meds being infused at the same time) w/ flush</t>
  </si>
  <si>
    <t>30+ minutes, &amp; &lt; 1 hour infusion(1 or more meds being infused at the same time) w/ flush</t>
  </si>
  <si>
    <t>1+ Hr infusion (1 or more meds being infused at the same time) w/ flush</t>
  </si>
  <si>
    <t>Base charge only (if no itemized charges above &gt; $270 for non-industry and $400 for industry)</t>
  </si>
  <si>
    <t>EKG - APP Preliminary Interpretation</t>
  </si>
  <si>
    <t>Treadmill or Bike Testing without ECG (low risk population)</t>
  </si>
  <si>
    <t>Oral Fat Tolerance Test (OFTT)</t>
  </si>
  <si>
    <t>Plan Study Meals/Menu Development</t>
  </si>
  <si>
    <t>Procure Special Food Items</t>
  </si>
  <si>
    <t>Design &amp; Test Recipes</t>
  </si>
  <si>
    <t>Stress Echo Interpretation (Ischemia or LVOT)</t>
  </si>
  <si>
    <t>Stress Echo Interpretation (Diastolic function primarily)</t>
  </si>
  <si>
    <t>Echo Interpretation (Resting)</t>
  </si>
  <si>
    <t xml:space="preserve">Treadmill or Bike Testing with Stress ECG Monitoring (Sub or Max) </t>
  </si>
  <si>
    <t>{Ver22 Jul2023}</t>
  </si>
  <si>
    <t>Does the study require Cardiopulmonary Exercise Testing (CPET) Certification or Mock Testing?</t>
  </si>
  <si>
    <t>Does the protocol involve sponsor training of CHPS staff?</t>
  </si>
  <si>
    <t>Estimated Length of Visit (OP Minutes or IP Nights)</t>
  </si>
  <si>
    <t>Remember to factor in:</t>
  </si>
  <si>
    <r>
      <t xml:space="preserve">Clinical lab results = </t>
    </r>
    <r>
      <rPr>
        <b/>
        <sz val="11"/>
        <color theme="1"/>
        <rFont val="Arial"/>
        <family val="2"/>
      </rPr>
      <t>2 Hours</t>
    </r>
  </si>
  <si>
    <r>
      <t xml:space="preserve">IDS drug preparation and delivery = </t>
    </r>
    <r>
      <rPr>
        <b/>
        <sz val="11"/>
        <color theme="1"/>
        <rFont val="Arial"/>
        <family val="2"/>
      </rPr>
      <t>2 Hours</t>
    </r>
  </si>
  <si>
    <t>Length of each infusion</t>
  </si>
  <si>
    <r>
      <t>Waiting time</t>
    </r>
    <r>
      <rPr>
        <sz val="11"/>
        <color theme="1"/>
        <rFont val="Arial"/>
        <family val="2"/>
      </rPr>
      <t xml:space="preserve"> between different medications (pre-medications, IPs, SOC regimens)</t>
    </r>
  </si>
  <si>
    <r>
      <t>Observation time</t>
    </r>
    <r>
      <rPr>
        <sz val="11"/>
        <color theme="1"/>
        <rFont val="Arial"/>
        <family val="2"/>
      </rPr>
      <t xml:space="preserve"> (including time of last PK/EKG/VS).</t>
    </r>
  </si>
  <si>
    <t>Condition</t>
  </si>
  <si>
    <t>Action</t>
  </si>
  <si>
    <t>Math</t>
  </si>
  <si>
    <r>
      <t xml:space="preserve">If </t>
    </r>
    <r>
      <rPr>
        <b/>
        <sz val="10"/>
        <color theme="1"/>
        <rFont val="Arial"/>
        <family val="2"/>
      </rPr>
      <t>clinical labs</t>
    </r>
    <r>
      <rPr>
        <sz val="10"/>
        <color theme="1"/>
        <rFont val="Arial"/>
        <family val="2"/>
      </rPr>
      <t xml:space="preserve"> need to be resulted prior to treatment:</t>
    </r>
  </si>
  <si>
    <t>Add 2 hours</t>
  </si>
  <si>
    <t>+</t>
  </si>
  <si>
    <r>
      <t xml:space="preserve">If investigational product will be dispensed from </t>
    </r>
    <r>
      <rPr>
        <b/>
        <sz val="10"/>
        <color theme="1"/>
        <rFont val="Arial"/>
        <family val="2"/>
      </rPr>
      <t>IDS</t>
    </r>
    <r>
      <rPr>
        <sz val="10"/>
        <color theme="1"/>
        <rFont val="Arial"/>
        <family val="2"/>
      </rPr>
      <t>:</t>
    </r>
  </si>
  <si>
    <t xml:space="preserve">+ </t>
  </si>
  <si>
    <r>
      <t xml:space="preserve">If </t>
    </r>
    <r>
      <rPr>
        <b/>
        <sz val="10"/>
        <color theme="1"/>
        <rFont val="Arial"/>
        <family val="2"/>
      </rPr>
      <t>pre-medications</t>
    </r>
    <r>
      <rPr>
        <sz val="10"/>
        <color theme="1"/>
        <rFont val="Arial"/>
        <family val="2"/>
      </rPr>
      <t xml:space="preserve"> required:</t>
    </r>
  </si>
  <si>
    <r>
      <t>Add the minimum required</t>
    </r>
    <r>
      <rPr>
        <sz val="10"/>
        <color theme="1"/>
        <rFont val="Arial"/>
        <family val="2"/>
      </rPr>
      <t xml:space="preserve"> </t>
    </r>
    <r>
      <rPr>
        <b/>
        <sz val="10"/>
        <color theme="1"/>
        <rFont val="Arial"/>
        <family val="2"/>
      </rPr>
      <t>time</t>
    </r>
    <r>
      <rPr>
        <sz val="10"/>
        <color theme="1"/>
        <rFont val="Arial"/>
        <family val="2"/>
      </rPr>
      <t xml:space="preserve"> between premed administration and IP start</t>
    </r>
  </si>
  <si>
    <r>
      <t xml:space="preserve">If administering a </t>
    </r>
    <r>
      <rPr>
        <b/>
        <sz val="10"/>
        <color theme="1"/>
        <rFont val="Arial"/>
        <family val="2"/>
      </rPr>
      <t>medication(s)</t>
    </r>
    <r>
      <rPr>
        <sz val="10"/>
        <color theme="1"/>
        <rFont val="Arial"/>
        <family val="2"/>
      </rPr>
      <t xml:space="preserve"> during the visit:</t>
    </r>
  </si>
  <si>
    <r>
      <t>Add cumulative administration time</t>
    </r>
    <r>
      <rPr>
        <sz val="10"/>
        <color theme="1"/>
        <rFont val="Arial"/>
        <family val="2"/>
      </rPr>
      <t xml:space="preserve"> of all medications to be given</t>
    </r>
  </si>
  <si>
    <r>
      <t xml:space="preserve">If there are required </t>
    </r>
    <r>
      <rPr>
        <b/>
        <sz val="10"/>
        <color theme="1"/>
        <rFont val="Arial"/>
        <family val="2"/>
      </rPr>
      <t>waiting periods</t>
    </r>
    <r>
      <rPr>
        <sz val="10"/>
        <color theme="1"/>
        <rFont val="Arial"/>
        <family val="2"/>
      </rPr>
      <t xml:space="preserve"> between each medication administration:</t>
    </r>
  </si>
  <si>
    <r>
      <t>Add cumulative waiting time</t>
    </r>
    <r>
      <rPr>
        <sz val="10"/>
        <color theme="1"/>
        <rFont val="Arial"/>
        <family val="2"/>
      </rPr>
      <t xml:space="preserve"> between administrations</t>
    </r>
  </si>
  <si>
    <r>
      <t xml:space="preserve">If </t>
    </r>
    <r>
      <rPr>
        <b/>
        <sz val="10"/>
        <color theme="1"/>
        <rFont val="Arial"/>
        <family val="2"/>
      </rPr>
      <t>post-dose activities</t>
    </r>
    <r>
      <rPr>
        <sz val="10"/>
        <color theme="1"/>
        <rFont val="Arial"/>
        <family val="2"/>
      </rPr>
      <t xml:space="preserve"> are needed:</t>
    </r>
  </si>
  <si>
    <r>
      <t>Add post-monitoring time</t>
    </r>
    <r>
      <rPr>
        <sz val="10"/>
        <color theme="1"/>
        <rFont val="Arial"/>
        <family val="2"/>
      </rPr>
      <t xml:space="preserve"> period required</t>
    </r>
  </si>
  <si>
    <r>
      <t xml:space="preserve">If risk of </t>
    </r>
    <r>
      <rPr>
        <b/>
        <sz val="10"/>
        <color theme="1"/>
        <rFont val="Arial"/>
        <family val="2"/>
      </rPr>
      <t>infusion reaction</t>
    </r>
    <r>
      <rPr>
        <sz val="10"/>
        <color theme="1"/>
        <rFont val="Arial"/>
        <family val="2"/>
      </rPr>
      <t xml:space="preserve"> or emergency management: </t>
    </r>
  </si>
  <si>
    <r>
      <t>Add 1 hour</t>
    </r>
    <r>
      <rPr>
        <sz val="10"/>
        <color theme="1"/>
        <rFont val="Arial"/>
        <family val="2"/>
      </rPr>
      <t xml:space="preserve"> to visit(s) where reaction is most likely to occur (usually this is the 1</t>
    </r>
    <r>
      <rPr>
        <vertAlign val="superscript"/>
        <sz val="10"/>
        <color theme="1"/>
        <rFont val="Arial"/>
        <family val="2"/>
      </rPr>
      <t>st</t>
    </r>
    <r>
      <rPr>
        <sz val="10"/>
        <color theme="1"/>
        <rFont val="Arial"/>
        <family val="2"/>
      </rPr>
      <t xml:space="preserve"> treatment visit)</t>
    </r>
  </si>
  <si>
    <t>=</t>
  </si>
  <si>
    <t>Below please find some helpful examples.</t>
  </si>
  <si>
    <t>https://www.med.upenn.edu/chps/assets/user-content/documents/chps-visit-length-calculator.pdf</t>
  </si>
  <si>
    <t>If a History and/or Physical is needed, does the PI have a collaborative agreement with a CHPS Nurse Practitioner?</t>
  </si>
  <si>
    <t>Nurse Manager/CHPS NP spends approximately 4 hours coordinating CHPS inpatient admission scheduling &amp; worksheets</t>
  </si>
  <si>
    <t>NP admin time to coordinate with state and Office of Medical Affairs</t>
  </si>
  <si>
    <t>Does the protocol involve a syringe pump?</t>
  </si>
  <si>
    <t>Will CHPS staff attend the site initiation visit (SIV)?</t>
  </si>
  <si>
    <t>CPL spends approximately 1 hours on Beacon Build/3 hours CHPS NP review of nursing worksheets/Staff Training of protocol</t>
  </si>
  <si>
    <t>Clinical Practice Lead (CPL) spends approximately 2 hours on Beacon Build/4 CHPS NP review of nursing worksheets/Staff Training of protocol</t>
  </si>
  <si>
    <t>Are enhanced precautions needed for drug administration and/or processing or is drug considered hazardous?</t>
  </si>
  <si>
    <t>CPL spends approximately 1 hours on Beacon Build/2 hours CHPS NP review of nursing worksheets/Staff Training of protocol</t>
  </si>
  <si>
    <t>Will CHPS administer any standard of care regimens?</t>
  </si>
  <si>
    <t>CPL consult with nursing specialist in other departments and preparation of staff education materials.</t>
  </si>
  <si>
    <t>Nurse Manager/CHPS Charge Nurse spend approximately 5 hours coordinating long PK days. (No Nurse Manager rate in cost policy so used higher NP rate)</t>
  </si>
  <si>
    <t>Will this visit be longer than 12 hours?</t>
  </si>
  <si>
    <t>CPL coordinate with IDS, study team and sponsor.  Discuss overfill vs flush, update worksheets, communicate with staff.</t>
  </si>
  <si>
    <t>Enrollment Period:</t>
  </si>
  <si>
    <t xml:space="preserve">Start </t>
  </si>
  <si>
    <t>End</t>
  </si>
  <si>
    <t>Please select CHPS location(s):</t>
  </si>
  <si>
    <t>Do clinical labs need to be resulted prior to treatment?</t>
  </si>
  <si>
    <t>Will CHPS be responsible for processing samples?</t>
  </si>
  <si>
    <t>Will any visits take place after 4 p.m. or on weekends?</t>
  </si>
  <si>
    <t>If Scattersite, list department/unit location(s):</t>
  </si>
  <si>
    <t>Please Provide Explanation if Response if Applicable</t>
  </si>
  <si>
    <r>
      <t xml:space="preserve">Does the laboratory manual specify any miscellaneous supplies or additional equipment other than CHPS normal supplies?  </t>
    </r>
    <r>
      <rPr>
        <sz val="11"/>
        <color theme="1"/>
        <rFont val="Calibri"/>
        <family val="2"/>
        <scheme val="minor"/>
      </rPr>
      <t>Please note all study supplies must be labeled with study team and contact information and must be verified every three months.  In addition, no equipment may be left on the CHPS unit.  Samples may be stored in the CHPS unit for a maximum of 7 days.  (CHPS normal supplies include hospital provided tubes (please inquire about ml), venipuncture kits, vacutainer, centrifuge, refrigerator, freezers (-20 and -80, monitored by the TempTrak System).)</t>
    </r>
  </si>
  <si>
    <r>
      <t xml:space="preserve">Does the visit include the administration of hazardous drugs (HD)?  </t>
    </r>
    <r>
      <rPr>
        <u/>
        <sz val="11"/>
        <color theme="1"/>
        <rFont val="Calibri"/>
        <family val="2"/>
        <scheme val="minor"/>
      </rPr>
      <t>Please note</t>
    </r>
    <r>
      <rPr>
        <sz val="11"/>
        <color theme="1"/>
        <rFont val="Calibri"/>
        <family val="2"/>
        <scheme val="minor"/>
      </rPr>
      <t>: A HD has the ability to cause specific types of harm to those exposed.  The exposure can lead to dermatologic, teratogenic or reproductive harmful effects.  The sponsor should be able to provide a safety data sheet specifying if a drug is hazardous or not, so that the drug can be safely prepared by pharmacy and health care professionals can wear protective gear during drug administration.</t>
    </r>
  </si>
  <si>
    <t>Jess Lenzo</t>
  </si>
  <si>
    <t>CPL - 1 hr extra worksheets and 1 hour extra Beacon Builds</t>
  </si>
  <si>
    <t>CPL 1 hour at SIV</t>
  </si>
  <si>
    <t>CPL/Nurses: 2 staff member for 2 hours</t>
  </si>
  <si>
    <t>Total Exercise Hours/CPET Test: 2 bike &amp; 2 vo2 per cost policy</t>
  </si>
  <si>
    <t>Study team &amp; Protocol Information</t>
  </si>
  <si>
    <t>Will the IP be administered on CHPS unit via other route (e.g., nebulizer)?</t>
  </si>
  <si>
    <t>CPL/Nurse Manager spends 2 hours coordinating biohazard cabinet level, equashield and communication with study team.</t>
  </si>
  <si>
    <t>Is CHPS involved in IP administration for multiple cohorts/arms/groups/sub-studies, etc.?</t>
  </si>
  <si>
    <t>CHPS NP at Presby spends approximately 2 hours reviewing EMU/CPU portion of protocol.</t>
  </si>
  <si>
    <t>Bike + VO2 for 2 dry runs, rates per cost policy</t>
  </si>
  <si>
    <r>
      <t xml:space="preserve">4) </t>
    </r>
    <r>
      <rPr>
        <sz val="11"/>
        <color theme="1"/>
        <rFont val="Calibri"/>
        <family val="2"/>
        <scheme val="minor"/>
      </rPr>
      <t xml:space="preserve">Complete the </t>
    </r>
    <r>
      <rPr>
        <b/>
        <sz val="11"/>
        <color theme="1"/>
        <rFont val="Calibri"/>
        <family val="2"/>
        <scheme val="minor"/>
      </rPr>
      <t xml:space="preserve">Supply Level </t>
    </r>
    <r>
      <rPr>
        <sz val="11"/>
        <color theme="1"/>
        <rFont val="Calibri"/>
        <family val="2"/>
        <scheme val="minor"/>
      </rPr>
      <t>section color coded in peach. Use the "Supply Level Definitions" tab as a guide</t>
    </r>
  </si>
  <si>
    <r>
      <t xml:space="preserve">5) </t>
    </r>
    <r>
      <rPr>
        <sz val="11"/>
        <color theme="1"/>
        <rFont val="Calibri"/>
        <family val="2"/>
        <scheme val="minor"/>
      </rPr>
      <t xml:space="preserve">If applicable, complete the </t>
    </r>
    <r>
      <rPr>
        <b/>
        <sz val="11"/>
        <color theme="1"/>
        <rFont val="Calibri"/>
        <family val="2"/>
        <scheme val="minor"/>
      </rPr>
      <t>Nurse Practitioner</t>
    </r>
    <r>
      <rPr>
        <sz val="11"/>
        <color theme="1"/>
        <rFont val="Calibri"/>
        <family val="2"/>
        <scheme val="minor"/>
      </rPr>
      <t xml:space="preserve"> section, color-coded in purple. Use the purple tab, labeled</t>
    </r>
  </si>
  <si>
    <r>
      <t xml:space="preserve">6) </t>
    </r>
    <r>
      <rPr>
        <sz val="11"/>
        <color theme="1"/>
        <rFont val="Calibri"/>
        <family val="2"/>
        <scheme val="minor"/>
      </rPr>
      <t xml:space="preserve">If applicable, complete the </t>
    </r>
    <r>
      <rPr>
        <b/>
        <sz val="11"/>
        <color theme="1"/>
        <rFont val="Calibri"/>
        <family val="2"/>
        <scheme val="minor"/>
      </rPr>
      <t>Bionutrition</t>
    </r>
    <r>
      <rPr>
        <sz val="11"/>
        <color theme="1"/>
        <rFont val="Calibri"/>
        <family val="2"/>
        <scheme val="minor"/>
      </rPr>
      <t xml:space="preserve"> section, color-coded in red. Use the red tab, labeled "Bionutrition"</t>
    </r>
  </si>
  <si>
    <r>
      <t xml:space="preserve">7) </t>
    </r>
    <r>
      <rPr>
        <sz val="11"/>
        <color theme="1"/>
        <rFont val="Calibri"/>
        <family val="2"/>
        <scheme val="minor"/>
      </rPr>
      <t xml:space="preserve">If applicable, complete the </t>
    </r>
    <r>
      <rPr>
        <b/>
        <sz val="11"/>
        <color theme="1"/>
        <rFont val="Calibri"/>
        <family val="2"/>
        <scheme val="minor"/>
      </rPr>
      <t>EMU/CPU</t>
    </r>
    <r>
      <rPr>
        <sz val="11"/>
        <color theme="1"/>
        <rFont val="Calibri"/>
        <family val="2"/>
        <scheme val="minor"/>
      </rPr>
      <t xml:space="preserve"> section, color-coded in green. Use the green tab  labeled "EMU/CPU"</t>
    </r>
  </si>
  <si>
    <t>Visit Type Description, # of visits, # of subjects, Outpatient/Inpatient/Scattersite, and the number of minutes or nights.</t>
  </si>
  <si>
    <t>- If you have questions regarding feasibility, please contact Yael Malul at yael.malul@pennmedicine.upenn.edu.</t>
  </si>
  <si>
    <t xml:space="preserve">CHPS Visit Length Calculator - The full document can be found on the CHPS website: </t>
  </si>
  <si>
    <t>Intravenous Medication Admin(&gt; 0 min &amp; &lt; 30 min) with Flush</t>
  </si>
  <si>
    <t>Intravenous Medication Admin(&gt; 30 &amp; &lt; 1 hour) with Flush</t>
  </si>
  <si>
    <t>Intravenous Medication Admin(Greater than or equal to 1 hour) with Flush</t>
  </si>
  <si>
    <t>Per unit, 2 nurses at chair double checking med rate</t>
  </si>
  <si>
    <r>
      <rPr>
        <b/>
        <sz val="11"/>
        <color theme="1"/>
        <rFont val="Calibri"/>
        <family val="2"/>
        <scheme val="minor"/>
      </rPr>
      <t xml:space="preserve">Advanced: </t>
    </r>
    <r>
      <rPr>
        <sz val="11"/>
        <color theme="1"/>
        <rFont val="Calibri"/>
        <family val="2"/>
        <scheme val="minor"/>
      </rPr>
      <t>IV/Port-a-cath access supplies (more than 2 kits used/attempted), Equashield, chemo gown/gloves, biopsies, conscious sedation, frequent blood sampling supplies (every 1 to 2 hour sampling).</t>
    </r>
  </si>
  <si>
    <t>Other NP Services</t>
  </si>
  <si>
    <t>Equipment Usage (PPMC)</t>
  </si>
  <si>
    <t>Phone Coaching, including documentation</t>
  </si>
  <si>
    <r>
      <t>Moderate:</t>
    </r>
    <r>
      <rPr>
        <sz val="11"/>
        <color theme="1"/>
        <rFont val="Calibri"/>
        <family val="2"/>
        <scheme val="minor"/>
      </rPr>
      <t xml:space="preserve"> IV/Port-a-cath access supplies (up to 2 kits used/attempted), IV tubing and diluent bags, and/or greater than 6 CHPS supplied clinical blood draw tubes per participant.</t>
    </r>
  </si>
  <si>
    <r>
      <rPr>
        <b/>
        <sz val="11"/>
        <color theme="1"/>
        <rFont val="Calibri"/>
        <family val="2"/>
        <scheme val="minor"/>
      </rPr>
      <t>Basic:</t>
    </r>
    <r>
      <rPr>
        <sz val="11"/>
        <color theme="1"/>
        <rFont val="Calibri"/>
        <family val="2"/>
        <scheme val="minor"/>
      </rPr>
      <t xml:space="preserve"> Venipuncture supplies, including less than or equal to 6 CHPS supplied clinical blood draw tubes per participant.</t>
    </r>
  </si>
  <si>
    <t>Nursing Acuity - Premium</t>
  </si>
  <si>
    <t>Nursing Acuity - Premium:</t>
  </si>
  <si>
    <t>&gt; 4 Hours to 6 Hours</t>
  </si>
  <si>
    <t>&gt; 6 Hours</t>
  </si>
  <si>
    <t>Food Array</t>
  </si>
  <si>
    <t>Equipment Usage</t>
  </si>
  <si>
    <t>Freezer Storage Fee</t>
  </si>
  <si>
    <t>Lab Usage by Study Team</t>
  </si>
  <si>
    <t>Plan Study Meals/Menu Devlopment</t>
  </si>
  <si>
    <t>Sample Processing Level 5</t>
  </si>
  <si>
    <t xml:space="preserve">"Nursing", as a procedure reference guide.   If miscellaneous nursing assistance (e.g., assistance with toileting) </t>
  </si>
  <si>
    <t>Infusion Titration</t>
  </si>
  <si>
    <t>Visit 1</t>
  </si>
  <si>
    <t>Visit 3</t>
  </si>
  <si>
    <t>Visit 6</t>
  </si>
  <si>
    <t>Visit 7</t>
  </si>
  <si>
    <t>Visit 8</t>
  </si>
  <si>
    <t>Visit 10</t>
  </si>
  <si>
    <t>Total Minutes</t>
  </si>
  <si>
    <t>Calculated Visit Length in Hours &amp; Minutes</t>
  </si>
  <si>
    <t>Vest 2</t>
  </si>
  <si>
    <t>Vest 4</t>
  </si>
  <si>
    <t>Vest 5</t>
  </si>
  <si>
    <t>Vest 9</t>
  </si>
  <si>
    <t>Ex. Infusion runs over 2.5hrs à +2.5 hours</t>
  </si>
  <si>
    <t>Ex. LFTs must be resulted and reviewed before drug can be released and prepared -&gt; +2 hours</t>
  </si>
  <si>
    <t>Ex. Oral IP dispensed on Day 1 of each cycle -&gt; +2 hours</t>
  </si>
  <si>
    <t>Ex. Tylenol and Benadryl 30-60 minutes pre-dose -&gt; +0.5 hours</t>
  </si>
  <si>
    <r>
      <t>Ex. 1</t>
    </r>
    <r>
      <rPr>
        <i/>
        <vertAlign val="superscript"/>
        <sz val="10"/>
        <color theme="1"/>
        <rFont val="Arial"/>
        <family val="2"/>
      </rPr>
      <t>st</t>
    </r>
    <r>
      <rPr>
        <i/>
        <sz val="10"/>
        <color theme="1"/>
        <rFont val="Arial"/>
        <family val="2"/>
      </rPr>
      <t xml:space="preserve"> Infusion runs over 2 hours and 2</t>
    </r>
    <r>
      <rPr>
        <i/>
        <vertAlign val="superscript"/>
        <sz val="10"/>
        <color theme="1"/>
        <rFont val="Arial"/>
        <family val="2"/>
      </rPr>
      <t>nd</t>
    </r>
    <r>
      <rPr>
        <i/>
        <sz val="10"/>
        <color theme="1"/>
        <rFont val="Arial"/>
        <family val="2"/>
      </rPr>
      <t xml:space="preserve"> infusion runs over 1 hour -&gt; +3 hours</t>
    </r>
  </si>
  <si>
    <t>Ex. Need to wait 1 hour between oral IP and start of SOC chemotherapy -&gt; +1 hour</t>
  </si>
  <si>
    <t>Ex. C1D1 of monoclonal antibody -&gt; +1 hour</t>
  </si>
  <si>
    <t>Ex. 4 hour post-dose EKG required-&gt; +4 hours</t>
  </si>
  <si>
    <t>Total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</si>
</sst>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quot;$&quot;#,##0"/>
    <numFmt numFmtId="166" formatCode="&quot;$&quot;#,##0.0"/>
    <numFmt numFmtId="167" formatCode="_(&quot;$&quot;* #,##0_);_(&quot;$&quot;* \(#,##0\);_(&quot;$&quot;* &quot;-&quot;??_);_(@_)"/>
    <numFmt numFmtId="168" formatCode="_(* #,##0_);_(* \(#,##0\);_(* &quot;-&quot;??_);_(@_)"/>
  </numFmts>
  <fonts count="40" x14ac:knownFonts="1">
    <font>
      <sz val="11"/>
      <color theme="1"/>
      <name val="Calibri"/>
      <family val="2"/>
      <scheme val="minor"/>
    </font>
    <font>
      <b/>
      <sz val="11"/>
      <color theme="1"/>
      <name val="Calibri"/>
      <family val="2"/>
      <scheme val="minor"/>
    </font>
    <font>
      <b/>
      <u/>
      <sz val="12"/>
      <color theme="1"/>
      <name val="Calibri"/>
      <family val="2"/>
      <scheme val="minor"/>
    </font>
    <font>
      <b/>
      <u/>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b/>
      <i/>
      <sz val="11"/>
      <color theme="1"/>
      <name val="Calibri"/>
      <family val="2"/>
      <scheme val="minor"/>
    </font>
    <font>
      <b/>
      <sz val="9.5"/>
      <color theme="1"/>
      <name val="Calibri"/>
      <family val="2"/>
      <scheme val="minor"/>
    </font>
    <font>
      <sz val="9.5"/>
      <color theme="1"/>
      <name val="Calibri"/>
      <family val="2"/>
      <scheme val="minor"/>
    </font>
    <font>
      <b/>
      <u/>
      <sz val="11"/>
      <color theme="4"/>
      <name val="Calibri"/>
      <family val="2"/>
      <scheme val="minor"/>
    </font>
    <font>
      <b/>
      <u/>
      <sz val="11"/>
      <color rgb="FFFF0000"/>
      <name val="Calibri"/>
      <family val="2"/>
      <scheme val="minor"/>
    </font>
    <font>
      <b/>
      <sz val="11"/>
      <color rgb="FFFF0000"/>
      <name val="Calibri"/>
      <family val="2"/>
      <scheme val="minor"/>
    </font>
    <font>
      <sz val="11"/>
      <color rgb="FF000000"/>
      <name val="Calibri"/>
      <family val="2"/>
      <scheme val="minor"/>
    </font>
    <font>
      <sz val="11"/>
      <color theme="1"/>
      <name val="Calibri"/>
      <family val="2"/>
      <scheme val="minor"/>
    </font>
    <font>
      <b/>
      <sz val="11"/>
      <color rgb="FF3F3F3F"/>
      <name val="Calibri"/>
      <family val="2"/>
      <scheme val="minor"/>
    </font>
    <font>
      <b/>
      <u/>
      <sz val="14"/>
      <name val="Calibri"/>
      <family val="2"/>
      <scheme val="minor"/>
    </font>
    <font>
      <b/>
      <i/>
      <u/>
      <sz val="10"/>
      <color rgb="FFFF0000"/>
      <name val="Calibri"/>
      <family val="2"/>
      <scheme val="minor"/>
    </font>
    <font>
      <sz val="11"/>
      <name val="Calibri"/>
      <family val="2"/>
      <scheme val="minor"/>
    </font>
    <font>
      <b/>
      <sz val="11"/>
      <name val="Calibri"/>
      <family val="2"/>
      <scheme val="minor"/>
    </font>
    <font>
      <b/>
      <sz val="12"/>
      <color theme="1"/>
      <name val="Calibri"/>
      <family val="2"/>
      <scheme val="minor"/>
    </font>
    <font>
      <b/>
      <i/>
      <sz val="11"/>
      <color rgb="FFFF0000"/>
      <name val="Calibri"/>
      <family val="2"/>
      <scheme val="minor"/>
    </font>
    <font>
      <b/>
      <sz val="14"/>
      <name val="Calibri"/>
      <family val="2"/>
      <scheme val="minor"/>
    </font>
    <font>
      <sz val="12"/>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i/>
      <sz val="10"/>
      <color theme="1"/>
      <name val="Arial"/>
      <family val="2"/>
    </font>
    <font>
      <i/>
      <vertAlign val="superscript"/>
      <sz val="10"/>
      <color theme="1"/>
      <name val="Arial"/>
      <family val="2"/>
    </font>
    <font>
      <vertAlign val="superscript"/>
      <sz val="10"/>
      <color theme="1"/>
      <name val="Arial"/>
      <family val="2"/>
    </font>
    <font>
      <b/>
      <sz val="9"/>
      <color rgb="FF808080"/>
      <name val="Arial"/>
      <family val="2"/>
    </font>
    <font>
      <b/>
      <sz val="14"/>
      <color theme="1"/>
      <name val="Calibri"/>
      <family val="2"/>
      <scheme val="minor"/>
    </font>
    <font>
      <u/>
      <sz val="11"/>
      <color theme="1"/>
      <name val="Calibri"/>
      <family val="2"/>
      <scheme val="minor"/>
    </font>
    <font>
      <b/>
      <sz val="8"/>
      <name val="Calibri"/>
      <family val="2"/>
      <scheme val="minor"/>
    </font>
    <font>
      <sz val="8"/>
      <color rgb="FF000000"/>
      <name val="Segoe UI"/>
      <family val="2"/>
    </font>
    <font>
      <sz val="14"/>
      <color theme="1"/>
      <name val="Calibri"/>
      <family val="2"/>
      <scheme val="minor"/>
    </font>
    <font>
      <b/>
      <sz val="12"/>
      <color theme="1"/>
      <name val="Arial"/>
      <family val="2"/>
    </font>
    <font>
      <sz val="12"/>
      <color theme="1"/>
      <name val="Arial"/>
      <family val="2"/>
    </font>
  </fonts>
  <fills count="2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1" tint="0.499984740745262"/>
        <bgColor indexed="64"/>
      </patternFill>
    </fill>
    <fill>
      <patternFill patternType="solid">
        <fgColor rgb="FFFFFFCC"/>
        <bgColor indexed="64"/>
      </patternFill>
    </fill>
    <fill>
      <patternFill patternType="solid">
        <fgColor rgb="FFF2F2F2"/>
      </patternFill>
    </fill>
    <fill>
      <patternFill patternType="solid">
        <fgColor theme="3"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59999389629810485"/>
        <bgColor indexed="64"/>
      </patternFill>
    </fill>
  </fills>
  <borders count="6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right style="thin">
        <color auto="1"/>
      </right>
      <top/>
      <bottom style="thin">
        <color auto="1"/>
      </bottom>
      <diagonal/>
    </border>
    <border>
      <left/>
      <right style="thick">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right style="thick">
        <color auto="1"/>
      </right>
      <top/>
      <bottom/>
      <diagonal/>
    </border>
    <border>
      <left/>
      <right style="thick">
        <color auto="1"/>
      </right>
      <top/>
      <bottom style="thin">
        <color auto="1"/>
      </bottom>
      <diagonal/>
    </border>
    <border>
      <left style="thick">
        <color auto="1"/>
      </left>
      <right style="thin">
        <color auto="1"/>
      </right>
      <top/>
      <bottom/>
      <diagonal/>
    </border>
    <border>
      <left/>
      <right style="thick">
        <color auto="1"/>
      </right>
      <top style="thin">
        <color auto="1"/>
      </top>
      <bottom/>
      <diagonal/>
    </border>
    <border>
      <left style="thick">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bottom style="thin">
        <color auto="1"/>
      </bottom>
      <diagonal/>
    </border>
    <border>
      <left/>
      <right style="thin">
        <color theme="0" tint="-0.34998626667073579"/>
      </right>
      <top style="thin">
        <color auto="1"/>
      </top>
      <bottom/>
      <diagonal/>
    </border>
    <border>
      <left/>
      <right style="thin">
        <color theme="0" tint="-0.34998626667073579"/>
      </right>
      <top/>
      <bottom/>
      <diagonal/>
    </border>
    <border>
      <left/>
      <right style="thin">
        <color theme="0" tint="-0.34998626667073579"/>
      </right>
      <top/>
      <bottom style="thin">
        <color auto="1"/>
      </bottom>
      <diagonal/>
    </border>
    <border>
      <left/>
      <right style="thin">
        <color auto="1"/>
      </right>
      <top/>
      <bottom style="thin">
        <color theme="0" tint="-0.34998626667073579"/>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auto="1"/>
      </bottom>
      <diagonal/>
    </border>
    <border>
      <left style="medium">
        <color indexed="64"/>
      </left>
      <right style="thin">
        <color theme="0" tint="-0.34998626667073579"/>
      </right>
      <top style="thin">
        <color auto="1"/>
      </top>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auto="1"/>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auto="1"/>
      </bottom>
      <diagonal/>
    </border>
    <border>
      <left style="thin">
        <color indexed="64"/>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15" fillId="0" borderId="0" applyFont="0" applyFill="0" applyBorder="0" applyAlignment="0" applyProtection="0"/>
    <xf numFmtId="0" fontId="16" fillId="17" borderId="53" applyNumberFormat="0" applyAlignment="0" applyProtection="0"/>
    <xf numFmtId="43" fontId="15" fillId="0" borderId="0" applyFont="0" applyFill="0" applyBorder="0" applyAlignment="0" applyProtection="0"/>
    <xf numFmtId="9" fontId="15" fillId="0" borderId="0" applyFont="0" applyFill="0" applyBorder="0" applyAlignment="0" applyProtection="0"/>
  </cellStyleXfs>
  <cellXfs count="370">
    <xf numFmtId="0" fontId="0" fillId="0" borderId="0" xfId="0"/>
    <xf numFmtId="0" fontId="0" fillId="0" borderId="2" xfId="0" applyBorder="1" applyAlignment="1">
      <alignment wrapText="1"/>
    </xf>
    <xf numFmtId="0" fontId="0" fillId="0" borderId="0" xfId="0" applyAlignment="1">
      <alignment horizontal="center"/>
    </xf>
    <xf numFmtId="0" fontId="1" fillId="3" borderId="2" xfId="0" applyFont="1" applyFill="1" applyBorder="1"/>
    <xf numFmtId="0" fontId="1" fillId="2" borderId="5" xfId="0" applyFont="1" applyFill="1" applyBorder="1" applyAlignment="1">
      <alignment horizontal="center"/>
    </xf>
    <xf numFmtId="0" fontId="1" fillId="0" borderId="1" xfId="0" applyFont="1" applyBorder="1"/>
    <xf numFmtId="0" fontId="0" fillId="0" borderId="1" xfId="0" applyBorder="1" applyAlignment="1">
      <alignment horizontal="center"/>
    </xf>
    <xf numFmtId="0" fontId="0" fillId="0" borderId="0" xfId="0" quotePrefix="1"/>
    <xf numFmtId="0" fontId="0" fillId="0" borderId="0" xfId="0" applyFont="1"/>
    <xf numFmtId="0" fontId="1" fillId="2" borderId="0" xfId="0" applyFont="1" applyFill="1"/>
    <xf numFmtId="0" fontId="1" fillId="2" borderId="1" xfId="0" applyFont="1" applyFill="1" applyBorder="1"/>
    <xf numFmtId="0" fontId="1" fillId="2" borderId="0" xfId="0" applyFont="1" applyFill="1" applyBorder="1"/>
    <xf numFmtId="0" fontId="0" fillId="2" borderId="0" xfId="0" applyFill="1"/>
    <xf numFmtId="0" fontId="0" fillId="2" borderId="1" xfId="0" applyFill="1" applyBorder="1"/>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3" borderId="0" xfId="0" applyFill="1" applyAlignment="1" applyProtection="1">
      <alignment horizontal="center"/>
      <protection locked="0"/>
    </xf>
    <xf numFmtId="0" fontId="0" fillId="5" borderId="0" xfId="0" applyFill="1" applyAlignment="1" applyProtection="1">
      <alignment horizontal="center"/>
      <protection locked="0"/>
    </xf>
    <xf numFmtId="0" fontId="0" fillId="4" borderId="0" xfId="0" applyFill="1" applyAlignment="1" applyProtection="1">
      <alignment horizontal="center"/>
      <protection locked="0"/>
    </xf>
    <xf numFmtId="0" fontId="4" fillId="9" borderId="0" xfId="0" applyFont="1" applyFill="1" applyAlignment="1">
      <alignment horizontal="center"/>
    </xf>
    <xf numFmtId="0" fontId="0" fillId="5" borderId="0" xfId="0" applyFill="1" applyAlignment="1">
      <alignment horizontal="center"/>
    </xf>
    <xf numFmtId="0" fontId="0" fillId="2" borderId="1" xfId="0" applyFill="1" applyBorder="1" applyAlignment="1">
      <alignment horizontal="center"/>
    </xf>
    <xf numFmtId="0" fontId="0" fillId="9" borderId="0" xfId="0" applyFill="1" applyAlignment="1">
      <alignment horizontal="center"/>
    </xf>
    <xf numFmtId="0" fontId="0" fillId="0" borderId="12"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1" fillId="2" borderId="14" xfId="0" applyFont="1" applyFill="1" applyBorder="1" applyAlignment="1">
      <alignment horizontal="center"/>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wrapText="1"/>
      <protection locked="0"/>
    </xf>
    <xf numFmtId="0" fontId="0" fillId="0" borderId="0" xfId="0" applyBorder="1"/>
    <xf numFmtId="0" fontId="0" fillId="0" borderId="0" xfId="0" applyFill="1"/>
    <xf numFmtId="0" fontId="1" fillId="12" borderId="4" xfId="0" applyFont="1" applyFill="1" applyBorder="1" applyProtection="1">
      <protection locked="0"/>
    </xf>
    <xf numFmtId="0" fontId="1" fillId="12" borderId="0" xfId="0" applyFont="1" applyFill="1"/>
    <xf numFmtId="0" fontId="0" fillId="12" borderId="0" xfId="0" applyFill="1"/>
    <xf numFmtId="0" fontId="1" fillId="3" borderId="9" xfId="0" applyFont="1" applyFill="1" applyBorder="1"/>
    <xf numFmtId="0" fontId="0" fillId="0" borderId="0" xfId="0" applyFill="1" applyBorder="1"/>
    <xf numFmtId="0" fontId="0" fillId="12" borderId="0" xfId="1" applyFont="1" applyFill="1"/>
    <xf numFmtId="0" fontId="0" fillId="0" borderId="0" xfId="0" applyFill="1" applyProtection="1">
      <protection locked="0"/>
    </xf>
    <xf numFmtId="0" fontId="1" fillId="12" borderId="2" xfId="0" applyFont="1" applyFill="1" applyBorder="1" applyAlignment="1" applyProtection="1">
      <alignment horizontal="left"/>
      <protection locked="0"/>
    </xf>
    <xf numFmtId="0" fontId="1" fillId="2" borderId="23" xfId="0" applyFont="1" applyFill="1" applyBorder="1" applyAlignment="1">
      <alignment horizontal="center"/>
    </xf>
    <xf numFmtId="0" fontId="0" fillId="0" borderId="23"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9" xfId="0" applyBorder="1" applyAlignment="1" applyProtection="1">
      <alignment horizontal="center" wrapText="1"/>
      <protection locked="0"/>
    </xf>
    <xf numFmtId="0" fontId="0" fillId="0" borderId="30"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1" fillId="12" borderId="0" xfId="0" quotePrefix="1" applyFont="1" applyFill="1"/>
    <xf numFmtId="0" fontId="0" fillId="0" borderId="0" xfId="0" applyAlignment="1">
      <alignment horizontal="center"/>
    </xf>
    <xf numFmtId="0" fontId="0" fillId="14" borderId="0" xfId="0" applyFill="1" applyAlignment="1">
      <alignment horizontal="center"/>
    </xf>
    <xf numFmtId="0" fontId="0" fillId="4" borderId="15" xfId="0" applyFill="1" applyBorder="1" applyAlignment="1" applyProtection="1">
      <alignment horizontal="center"/>
    </xf>
    <xf numFmtId="0" fontId="0" fillId="4" borderId="25" xfId="0" applyFill="1" applyBorder="1" applyAlignment="1" applyProtection="1">
      <alignment horizontal="center"/>
    </xf>
    <xf numFmtId="0" fontId="7" fillId="0" borderId="0" xfId="0" applyFont="1"/>
    <xf numFmtId="0" fontId="7" fillId="0" borderId="0" xfId="0" applyFont="1" applyBorder="1"/>
    <xf numFmtId="0" fontId="7" fillId="0" borderId="25" xfId="0" applyFont="1" applyBorder="1"/>
    <xf numFmtId="0" fontId="0" fillId="0" borderId="0" xfId="0" applyAlignment="1">
      <alignment horizontal="center"/>
    </xf>
    <xf numFmtId="0" fontId="1" fillId="3" borderId="4" xfId="0" applyFont="1" applyFill="1" applyBorder="1"/>
    <xf numFmtId="0" fontId="1" fillId="12" borderId="4" xfId="0" applyFont="1" applyFill="1" applyBorder="1" applyAlignment="1" applyProtection="1">
      <alignment horizontal="left"/>
      <protection locked="0"/>
    </xf>
    <xf numFmtId="0" fontId="0" fillId="0" borderId="0" xfId="0" applyAlignment="1">
      <alignment horizontal="left"/>
    </xf>
    <xf numFmtId="0" fontId="1" fillId="2" borderId="0" xfId="0" applyFont="1" applyFill="1" applyAlignment="1">
      <alignment wrapText="1"/>
    </xf>
    <xf numFmtId="0" fontId="0" fillId="15" borderId="0" xfId="0" applyFill="1" applyAlignment="1">
      <alignment horizontal="center"/>
    </xf>
    <xf numFmtId="0" fontId="1" fillId="15" borderId="0" xfId="0" applyFont="1" applyFill="1" applyBorder="1" applyAlignment="1">
      <alignment horizontal="right"/>
    </xf>
    <xf numFmtId="0" fontId="0" fillId="15" borderId="0" xfId="0" applyFill="1" applyBorder="1" applyAlignment="1">
      <alignment horizontal="right"/>
    </xf>
    <xf numFmtId="0" fontId="0" fillId="15" borderId="0" xfId="0" applyFill="1" applyBorder="1" applyAlignment="1">
      <alignment horizontal="center"/>
    </xf>
    <xf numFmtId="0" fontId="0" fillId="15" borderId="0" xfId="0" applyFill="1"/>
    <xf numFmtId="0" fontId="0" fillId="15" borderId="0" xfId="0" applyFill="1" applyBorder="1"/>
    <xf numFmtId="0" fontId="1" fillId="5" borderId="0" xfId="0" applyFont="1" applyFill="1"/>
    <xf numFmtId="0" fontId="1" fillId="5" borderId="0" xfId="0" applyFont="1" applyFill="1" applyBorder="1"/>
    <xf numFmtId="0" fontId="1" fillId="5" borderId="1" xfId="0" applyFont="1" applyFill="1" applyBorder="1"/>
    <xf numFmtId="0" fontId="1" fillId="11" borderId="9" xfId="0" applyFont="1" applyFill="1" applyBorder="1" applyAlignment="1">
      <alignment horizontal="left"/>
    </xf>
    <xf numFmtId="164" fontId="0" fillId="12" borderId="0" xfId="0" applyNumberFormat="1" applyFill="1" applyAlignment="1">
      <alignment horizontal="center"/>
    </xf>
    <xf numFmtId="0" fontId="1" fillId="11" borderId="35" xfId="0" applyFont="1" applyFill="1" applyBorder="1" applyAlignment="1">
      <alignment horizontal="left"/>
    </xf>
    <xf numFmtId="0" fontId="1" fillId="11" borderId="0" xfId="0" applyFont="1" applyFill="1" applyBorder="1" applyAlignment="1">
      <alignment horizontal="left"/>
    </xf>
    <xf numFmtId="0" fontId="0" fillId="0" borderId="40" xfId="0" applyBorder="1"/>
    <xf numFmtId="0" fontId="8" fillId="0" borderId="0" xfId="0" applyFont="1"/>
    <xf numFmtId="0" fontId="0" fillId="0" borderId="0" xfId="0" applyAlignment="1">
      <alignment wrapText="1"/>
    </xf>
    <xf numFmtId="0" fontId="0" fillId="0" borderId="2" xfId="0" applyBorder="1"/>
    <xf numFmtId="0" fontId="7" fillId="0" borderId="0" xfId="0" applyFont="1" applyFill="1" applyBorder="1"/>
    <xf numFmtId="0" fontId="11" fillId="12" borderId="0" xfId="1" applyFont="1" applyFill="1"/>
    <xf numFmtId="0" fontId="0" fillId="12" borderId="0" xfId="0" applyFont="1" applyFill="1"/>
    <xf numFmtId="0" fontId="0" fillId="0" borderId="1" xfId="0" applyBorder="1" applyAlignment="1">
      <alignment horizontal="center"/>
    </xf>
    <xf numFmtId="0" fontId="0" fillId="0" borderId="0" xfId="0" applyAlignment="1">
      <alignment wrapText="1"/>
    </xf>
    <xf numFmtId="0" fontId="0" fillId="0" borderId="0" xfId="0" applyBorder="1" applyAlignment="1">
      <alignment horizontal="center"/>
    </xf>
    <xf numFmtId="0" fontId="0" fillId="0" borderId="27" xfId="0" applyBorder="1"/>
    <xf numFmtId="0" fontId="0" fillId="4" borderId="31" xfId="0" applyFill="1" applyBorder="1" applyAlignment="1" applyProtection="1">
      <alignment horizontal="center"/>
    </xf>
    <xf numFmtId="0" fontId="1" fillId="0" borderId="0" xfId="0" applyFont="1"/>
    <xf numFmtId="0" fontId="1" fillId="0" borderId="0" xfId="0" applyFont="1" applyAlignment="1">
      <alignment horizontal="center"/>
    </xf>
    <xf numFmtId="0" fontId="0" fillId="0" borderId="0" xfId="0" applyAlignment="1" applyProtection="1">
      <alignment horizontal="center"/>
      <protection locked="0"/>
    </xf>
    <xf numFmtId="0" fontId="12" fillId="12" borderId="0" xfId="0" applyFont="1" applyFill="1"/>
    <xf numFmtId="0" fontId="14" fillId="0" borderId="0" xfId="0" applyFont="1"/>
    <xf numFmtId="0" fontId="0" fillId="0" borderId="2" xfId="0" applyFill="1" applyBorder="1"/>
    <xf numFmtId="0" fontId="7" fillId="0" borderId="0" xfId="0" applyFont="1" applyFill="1"/>
    <xf numFmtId="0" fontId="19" fillId="0" borderId="0" xfId="0" applyFont="1"/>
    <xf numFmtId="0" fontId="20" fillId="0" borderId="0" xfId="0" applyFont="1"/>
    <xf numFmtId="44" fontId="19" fillId="0" borderId="0" xfId="0" applyNumberFormat="1" applyFont="1"/>
    <xf numFmtId="0" fontId="19" fillId="0" borderId="1" xfId="0" applyFont="1" applyBorder="1"/>
    <xf numFmtId="0" fontId="19" fillId="0" borderId="0" xfId="0" applyFont="1" applyBorder="1"/>
    <xf numFmtId="0" fontId="19" fillId="12" borderId="0" xfId="0" applyFont="1" applyFill="1" applyBorder="1"/>
    <xf numFmtId="0" fontId="19" fillId="12" borderId="0" xfId="0" applyFont="1" applyFill="1"/>
    <xf numFmtId="0" fontId="20" fillId="12" borderId="0" xfId="0" applyFont="1" applyFill="1"/>
    <xf numFmtId="44" fontId="19" fillId="12" borderId="0" xfId="0" applyNumberFormat="1" applyFont="1" applyFill="1"/>
    <xf numFmtId="0" fontId="1" fillId="12" borderId="0" xfId="0" quotePrefix="1" applyFont="1" applyFill="1" applyAlignment="1">
      <alignment horizontal="left" wrapText="1"/>
    </xf>
    <xf numFmtId="44" fontId="0" fillId="0" borderId="0" xfId="5" applyFont="1"/>
    <xf numFmtId="44" fontId="0" fillId="0" borderId="0" xfId="0" applyNumberFormat="1"/>
    <xf numFmtId="43" fontId="0" fillId="0" borderId="0" xfId="7" applyFont="1"/>
    <xf numFmtId="44" fontId="0" fillId="0" borderId="1" xfId="5" applyFont="1" applyBorder="1"/>
    <xf numFmtId="0" fontId="0" fillId="0" borderId="0" xfId="0" applyFont="1" applyBorder="1"/>
    <xf numFmtId="0" fontId="24" fillId="0" borderId="0" xfId="0" applyFont="1"/>
    <xf numFmtId="44" fontId="20" fillId="0" borderId="0" xfId="5" applyFont="1" applyFill="1" applyBorder="1" applyAlignment="1">
      <alignment horizontal="center"/>
    </xf>
    <xf numFmtId="0" fontId="23" fillId="0" borderId="0" xfId="0" applyFont="1" applyFill="1" applyAlignment="1"/>
    <xf numFmtId="0" fontId="1" fillId="0" borderId="0" xfId="0" applyFont="1" applyFill="1" applyAlignment="1"/>
    <xf numFmtId="44" fontId="0" fillId="0" borderId="0" xfId="5" applyFont="1" applyFill="1"/>
    <xf numFmtId="44" fontId="0" fillId="0" borderId="0" xfId="0" applyNumberFormat="1" applyFill="1"/>
    <xf numFmtId="0" fontId="1" fillId="0" borderId="0" xfId="0" applyFont="1" applyFill="1"/>
    <xf numFmtId="44" fontId="1" fillId="0" borderId="54" xfId="5" applyFont="1" applyBorder="1"/>
    <xf numFmtId="0" fontId="0" fillId="0" borderId="0" xfId="0" applyFill="1" applyAlignment="1">
      <alignment horizontal="center"/>
    </xf>
    <xf numFmtId="0" fontId="0" fillId="0" borderId="1" xfId="0" applyFill="1" applyBorder="1" applyAlignment="1">
      <alignment horizontal="center"/>
    </xf>
    <xf numFmtId="0" fontId="21" fillId="12" borderId="0" xfId="6" applyFont="1" applyFill="1" applyBorder="1" applyAlignment="1">
      <alignment horizontal="center" wrapText="1"/>
    </xf>
    <xf numFmtId="0" fontId="22" fillId="12" borderId="0" xfId="6" applyFont="1" applyFill="1" applyBorder="1" applyAlignment="1">
      <alignment horizontal="center" wrapText="1"/>
    </xf>
    <xf numFmtId="0" fontId="21" fillId="5" borderId="2" xfId="6" applyFont="1" applyFill="1" applyBorder="1" applyAlignment="1">
      <alignment horizontal="center" wrapText="1"/>
    </xf>
    <xf numFmtId="0" fontId="22" fillId="5" borderId="2" xfId="6" applyFont="1" applyFill="1" applyBorder="1" applyAlignment="1">
      <alignment horizontal="center" wrapText="1"/>
    </xf>
    <xf numFmtId="44" fontId="1" fillId="0" borderId="0" xfId="0" applyNumberFormat="1" applyFont="1"/>
    <xf numFmtId="0" fontId="20" fillId="0" borderId="1" xfId="0" applyFont="1" applyFill="1" applyBorder="1" applyAlignment="1">
      <alignment horizontal="right"/>
    </xf>
    <xf numFmtId="44" fontId="19" fillId="0" borderId="1" xfId="5" applyFont="1" applyBorder="1"/>
    <xf numFmtId="0" fontId="19" fillId="2" borderId="0" xfId="0" applyFont="1" applyFill="1" applyProtection="1"/>
    <xf numFmtId="0" fontId="19" fillId="5" borderId="0" xfId="0" applyFont="1" applyFill="1" applyProtection="1"/>
    <xf numFmtId="0" fontId="20" fillId="0" borderId="0" xfId="0" applyFont="1" applyProtection="1"/>
    <xf numFmtId="0" fontId="0" fillId="0" borderId="2" xfId="0" applyBorder="1" applyProtection="1">
      <protection locked="0"/>
    </xf>
    <xf numFmtId="0" fontId="1" fillId="12" borderId="0" xfId="0" quotePrefix="1" applyFont="1" applyFill="1" applyAlignment="1">
      <alignment vertical="top"/>
    </xf>
    <xf numFmtId="0" fontId="0" fillId="0" borderId="0" xfId="0" applyFont="1" applyFill="1"/>
    <xf numFmtId="44" fontId="0" fillId="0" borderId="0" xfId="5" applyNumberFormat="1" applyFont="1"/>
    <xf numFmtId="44" fontId="1" fillId="0" borderId="0" xfId="0" applyNumberFormat="1" applyFont="1" applyFill="1" applyAlignment="1"/>
    <xf numFmtId="44" fontId="19" fillId="0" borderId="0" xfId="0" applyNumberFormat="1" applyFont="1" applyBorder="1"/>
    <xf numFmtId="9" fontId="19" fillId="12" borderId="0" xfId="8" applyFont="1" applyFill="1" applyBorder="1"/>
    <xf numFmtId="0" fontId="1" fillId="0" borderId="0" xfId="0" applyFont="1" applyAlignment="1" applyProtection="1">
      <alignment horizontal="center"/>
    </xf>
    <xf numFmtId="0" fontId="0" fillId="0" borderId="0" xfId="0" applyProtection="1"/>
    <xf numFmtId="0" fontId="1" fillId="0" borderId="0" xfId="0" applyFont="1" applyProtection="1"/>
    <xf numFmtId="0" fontId="13" fillId="0" borderId="0" xfId="0" applyFont="1" applyAlignment="1" applyProtection="1">
      <alignment horizontal="center" wrapText="1"/>
    </xf>
    <xf numFmtId="0" fontId="1" fillId="0" borderId="0" xfId="0" applyFont="1" applyProtection="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Protection="1">
      <protection locked="0"/>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25" fillId="0" borderId="0" xfId="0" applyFont="1" applyAlignment="1">
      <alignment horizontal="center" vertical="center"/>
    </xf>
    <xf numFmtId="0" fontId="32" fillId="0" borderId="0" xfId="0" applyFont="1" applyAlignment="1">
      <alignment vertical="center"/>
    </xf>
    <xf numFmtId="0" fontId="5" fillId="0" borderId="0" xfId="1" applyAlignment="1">
      <alignment vertical="center"/>
    </xf>
    <xf numFmtId="0" fontId="0" fillId="19" borderId="0" xfId="0" applyFill="1"/>
    <xf numFmtId="0" fontId="0" fillId="0" borderId="8" xfId="0" applyFill="1" applyBorder="1"/>
    <xf numFmtId="0" fontId="0" fillId="0" borderId="2" xfId="0" applyFill="1" applyBorder="1" applyProtection="1">
      <protection locked="0"/>
    </xf>
    <xf numFmtId="0" fontId="0" fillId="0" borderId="2" xfId="0" applyFont="1" applyFill="1" applyBorder="1"/>
    <xf numFmtId="0" fontId="0" fillId="0" borderId="2" xfId="0" applyFont="1" applyFill="1" applyBorder="1" applyProtection="1">
      <protection locked="0"/>
    </xf>
    <xf numFmtId="0" fontId="1" fillId="0" borderId="0" xfId="0" applyFont="1" applyAlignment="1" applyProtection="1">
      <alignment horizontal="left"/>
    </xf>
    <xf numFmtId="14" fontId="13" fillId="0" borderId="0" xfId="0" applyNumberFormat="1" applyFont="1" applyBorder="1" applyAlignment="1" applyProtection="1">
      <alignment horizontal="center" wrapText="1"/>
    </xf>
    <xf numFmtId="0" fontId="0" fillId="0" borderId="0" xfId="0"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3" fillId="0" borderId="0" xfId="0" applyFont="1" applyFill="1" applyAlignment="1" applyProtection="1">
      <alignment horizontal="center" wrapText="1"/>
    </xf>
    <xf numFmtId="0" fontId="0" fillId="0" borderId="0" xfId="0" applyFill="1" applyBorder="1" applyAlignment="1" applyProtection="1">
      <alignment horizontal="center" vertical="center" wrapText="1"/>
      <protection locked="0"/>
    </xf>
    <xf numFmtId="0" fontId="13" fillId="0" borderId="0" xfId="0" applyFont="1" applyBorder="1" applyAlignment="1" applyProtection="1">
      <alignment horizontal="center" wrapText="1"/>
    </xf>
    <xf numFmtId="0" fontId="1" fillId="4" borderId="0" xfId="0" applyFont="1" applyFill="1" applyAlignment="1" applyProtection="1">
      <alignment horizontal="center"/>
    </xf>
    <xf numFmtId="0" fontId="13" fillId="4" borderId="0" xfId="0" applyFont="1" applyFill="1" applyAlignment="1" applyProtection="1">
      <alignment horizontal="center" wrapText="1"/>
    </xf>
    <xf numFmtId="0" fontId="1" fillId="4" borderId="0" xfId="0" applyFont="1" applyFill="1" applyProtection="1"/>
    <xf numFmtId="14" fontId="0" fillId="18" borderId="55" xfId="0" applyNumberFormat="1" applyFill="1" applyBorder="1" applyAlignment="1" applyProtection="1">
      <alignment horizontal="center" vertical="center"/>
      <protection locked="0"/>
    </xf>
    <xf numFmtId="1" fontId="0" fillId="0" borderId="0" xfId="0" applyNumberFormat="1" applyFill="1" applyAlignment="1">
      <alignment horizontal="center"/>
    </xf>
    <xf numFmtId="165" fontId="0" fillId="0" borderId="0" xfId="0" applyNumberFormat="1" applyFill="1" applyAlignment="1">
      <alignment horizontal="center"/>
    </xf>
    <xf numFmtId="166" fontId="19" fillId="0" borderId="0" xfId="0" applyNumberFormat="1" applyFont="1" applyFill="1" applyAlignment="1">
      <alignment horizontal="center"/>
    </xf>
    <xf numFmtId="0" fontId="0" fillId="11" borderId="0" xfId="0" applyFont="1" applyFill="1"/>
    <xf numFmtId="0" fontId="0" fillId="11" borderId="0" xfId="0" applyFill="1"/>
    <xf numFmtId="0" fontId="0" fillId="11" borderId="0" xfId="0" applyFill="1" applyBorder="1"/>
    <xf numFmtId="0" fontId="0" fillId="8" borderId="0" xfId="0" applyFill="1"/>
    <xf numFmtId="0" fontId="0" fillId="6" borderId="0" xfId="0" applyFill="1"/>
    <xf numFmtId="167" fontId="0" fillId="7" borderId="54" xfId="0" applyNumberFormat="1" applyFill="1" applyBorder="1"/>
    <xf numFmtId="167" fontId="0" fillId="7" borderId="54" xfId="5" applyNumberFormat="1" applyFont="1" applyFill="1" applyBorder="1"/>
    <xf numFmtId="44" fontId="0" fillId="7" borderId="0" xfId="5" applyFont="1" applyFill="1"/>
    <xf numFmtId="44" fontId="0" fillId="0" borderId="0" xfId="5" applyFont="1" applyBorder="1"/>
    <xf numFmtId="0" fontId="0" fillId="20" borderId="0" xfId="0" applyFill="1"/>
    <xf numFmtId="0" fontId="0" fillId="21" borderId="0" xfId="0" applyFill="1"/>
    <xf numFmtId="1" fontId="0" fillId="20" borderId="0" xfId="0" applyNumberFormat="1" applyFill="1"/>
    <xf numFmtId="0" fontId="35" fillId="0" borderId="0" xfId="0" applyFont="1" applyAlignment="1">
      <alignment horizontal="left" vertical="center"/>
    </xf>
    <xf numFmtId="0" fontId="0" fillId="22" borderId="0" xfId="0" applyFill="1"/>
    <xf numFmtId="0" fontId="26" fillId="22" borderId="0" xfId="0" applyFont="1" applyFill="1" applyAlignment="1">
      <alignment vertical="center"/>
    </xf>
    <xf numFmtId="0" fontId="1" fillId="0" borderId="0" xfId="0" applyFont="1" applyAlignment="1" applyProtection="1">
      <alignment horizontal="right"/>
    </xf>
    <xf numFmtId="0" fontId="0" fillId="4" borderId="17" xfId="0" applyFill="1" applyBorder="1" applyAlignment="1" applyProtection="1">
      <alignment horizontal="center"/>
    </xf>
    <xf numFmtId="0" fontId="0" fillId="0" borderId="17" xfId="0" applyBorder="1" applyAlignment="1" applyProtection="1">
      <alignment horizontal="center"/>
    </xf>
    <xf numFmtId="0" fontId="0" fillId="4" borderId="16" xfId="0" applyFill="1" applyBorder="1" applyAlignment="1" applyProtection="1">
      <alignment horizontal="center"/>
    </xf>
    <xf numFmtId="0" fontId="0" fillId="4" borderId="3" xfId="0" applyFill="1" applyBorder="1" applyAlignment="1" applyProtection="1">
      <alignment horizontal="center"/>
    </xf>
    <xf numFmtId="0" fontId="0" fillId="0" borderId="0" xfId="0"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0" fillId="0" borderId="0" xfId="0" applyProtection="1">
      <protection hidden="1"/>
    </xf>
    <xf numFmtId="0" fontId="25" fillId="0" borderId="0" xfId="0" applyFont="1" applyAlignment="1" applyProtection="1">
      <alignment vertical="center"/>
      <protection hidden="1"/>
    </xf>
    <xf numFmtId="0" fontId="25" fillId="0" borderId="0" xfId="0" applyFont="1" applyAlignment="1" applyProtection="1">
      <alignment horizontal="left" vertical="center" indent="2"/>
      <protection hidden="1"/>
    </xf>
    <xf numFmtId="0" fontId="26" fillId="0" borderId="0" xfId="0" applyFont="1" applyAlignment="1" applyProtection="1">
      <alignment horizontal="left" vertical="center" indent="2"/>
      <protection hidden="1"/>
    </xf>
    <xf numFmtId="0" fontId="0" fillId="0" borderId="0" xfId="0" applyAlignment="1" applyProtection="1">
      <alignment vertical="center"/>
      <protection hidden="1"/>
    </xf>
    <xf numFmtId="0" fontId="26" fillId="22" borderId="0" xfId="0" applyFont="1" applyFill="1" applyAlignment="1" applyProtection="1">
      <alignment vertical="center"/>
      <protection hidden="1"/>
    </xf>
    <xf numFmtId="0" fontId="27" fillId="0" borderId="37" xfId="0" applyFont="1" applyBorder="1" applyAlignment="1" applyProtection="1">
      <alignment vertical="center" wrapText="1"/>
      <protection hidden="1"/>
    </xf>
    <xf numFmtId="0" fontId="28" fillId="0" borderId="37" xfId="0" applyFont="1" applyBorder="1" applyAlignment="1" applyProtection="1">
      <alignment vertical="center" wrapText="1"/>
      <protection hidden="1"/>
    </xf>
    <xf numFmtId="0" fontId="29" fillId="0" borderId="57" xfId="0" applyFont="1" applyBorder="1" applyAlignment="1" applyProtection="1">
      <alignment vertical="center" wrapText="1"/>
      <protection hidden="1"/>
    </xf>
    <xf numFmtId="0" fontId="29" fillId="0" borderId="37" xfId="0" applyFont="1" applyBorder="1" applyAlignment="1" applyProtection="1">
      <alignment vertical="center" wrapText="1"/>
      <protection hidden="1"/>
    </xf>
    <xf numFmtId="0" fontId="3" fillId="0" borderId="0" xfId="0" applyFont="1" applyAlignment="1" applyProtection="1">
      <alignment wrapText="1"/>
      <protection hidden="1"/>
    </xf>
    <xf numFmtId="0" fontId="0" fillId="0" borderId="0" xfId="0" applyAlignment="1" applyProtection="1">
      <alignment wrapText="1"/>
      <protection hidden="1"/>
    </xf>
    <xf numFmtId="0" fontId="0" fillId="0" borderId="0" xfId="0" applyAlignment="1" applyProtection="1">
      <protection hidden="1"/>
    </xf>
    <xf numFmtId="0" fontId="1" fillId="0" borderId="1" xfId="0" applyFont="1" applyBorder="1" applyProtection="1">
      <protection hidden="1"/>
    </xf>
    <xf numFmtId="0" fontId="14" fillId="0" borderId="0" xfId="0" applyFont="1" applyProtection="1">
      <protection hidden="1"/>
    </xf>
    <xf numFmtId="0" fontId="0" fillId="12" borderId="32" xfId="0" applyFill="1" applyBorder="1" applyAlignment="1" applyProtection="1">
      <alignment horizontal="center"/>
      <protection hidden="1"/>
    </xf>
    <xf numFmtId="164" fontId="0" fillId="12" borderId="0" xfId="0" applyNumberFormat="1" applyFill="1" applyBorder="1" applyAlignment="1" applyProtection="1">
      <alignment horizontal="center"/>
      <protection hidden="1"/>
    </xf>
    <xf numFmtId="0" fontId="0" fillId="12" borderId="42" xfId="0" applyFill="1" applyBorder="1" applyAlignment="1" applyProtection="1">
      <alignment horizontal="center"/>
      <protection hidden="1"/>
    </xf>
    <xf numFmtId="164" fontId="0" fillId="12" borderId="37" xfId="0" applyNumberFormat="1" applyFill="1" applyBorder="1" applyAlignment="1" applyProtection="1">
      <alignment horizontal="center"/>
      <protection hidden="1"/>
    </xf>
    <xf numFmtId="0" fontId="0" fillId="12" borderId="33" xfId="0" applyFill="1" applyBorder="1" applyAlignment="1" applyProtection="1">
      <alignment horizontal="center"/>
      <protection hidden="1"/>
    </xf>
    <xf numFmtId="164" fontId="0" fillId="12" borderId="0" xfId="0" applyNumberFormat="1" applyFill="1" applyAlignment="1" applyProtection="1">
      <alignment horizontal="center"/>
      <protection hidden="1"/>
    </xf>
    <xf numFmtId="0" fontId="0" fillId="12" borderId="43" xfId="0" applyFont="1" applyFill="1" applyBorder="1" applyAlignment="1" applyProtection="1">
      <alignment horizontal="center"/>
      <protection hidden="1"/>
    </xf>
    <xf numFmtId="164" fontId="0" fillId="12" borderId="45" xfId="0" applyNumberFormat="1" applyFill="1" applyBorder="1" applyAlignment="1" applyProtection="1">
      <alignment horizontal="center"/>
      <protection hidden="1"/>
    </xf>
    <xf numFmtId="0" fontId="0" fillId="12" borderId="43" xfId="0" applyFill="1" applyBorder="1" applyAlignment="1" applyProtection="1">
      <alignment horizontal="center"/>
      <protection hidden="1"/>
    </xf>
    <xf numFmtId="0" fontId="0" fillId="12" borderId="34" xfId="0" applyFill="1" applyBorder="1" applyAlignment="1" applyProtection="1">
      <alignment horizontal="center"/>
      <protection hidden="1"/>
    </xf>
    <xf numFmtId="164" fontId="0" fillId="12" borderId="1" xfId="0" applyNumberFormat="1" applyFill="1" applyBorder="1" applyAlignment="1" applyProtection="1">
      <alignment horizontal="center"/>
      <protection hidden="1"/>
    </xf>
    <xf numFmtId="0" fontId="0" fillId="12" borderId="44" xfId="0" applyFill="1" applyBorder="1" applyAlignment="1" applyProtection="1">
      <alignment horizontal="center"/>
      <protection hidden="1"/>
    </xf>
    <xf numFmtId="0" fontId="0" fillId="12" borderId="41" xfId="0" applyFill="1" applyBorder="1" applyAlignment="1" applyProtection="1">
      <alignment horizontal="center"/>
      <protection hidden="1"/>
    </xf>
    <xf numFmtId="164" fontId="0" fillId="12" borderId="47" xfId="0" applyNumberFormat="1" applyFill="1" applyBorder="1" applyAlignment="1" applyProtection="1">
      <alignment horizontal="center"/>
      <protection hidden="1"/>
    </xf>
    <xf numFmtId="164" fontId="0" fillId="12" borderId="46" xfId="0" applyNumberFormat="1" applyFill="1" applyBorder="1" applyAlignment="1" applyProtection="1">
      <alignment horizontal="center"/>
      <protection hidden="1"/>
    </xf>
    <xf numFmtId="0" fontId="0" fillId="11" borderId="23" xfId="0" applyFill="1" applyBorder="1" applyAlignment="1" applyProtection="1">
      <alignment horizontal="left"/>
      <protection hidden="1"/>
    </xf>
    <xf numFmtId="164" fontId="1" fillId="11" borderId="9" xfId="0" applyNumberFormat="1" applyFont="1" applyFill="1" applyBorder="1" applyAlignment="1" applyProtection="1">
      <alignment horizontal="center"/>
      <protection hidden="1"/>
    </xf>
    <xf numFmtId="0" fontId="0" fillId="11" borderId="39" xfId="0" applyFill="1" applyBorder="1" applyAlignment="1" applyProtection="1">
      <alignment horizontal="center"/>
      <protection hidden="1"/>
    </xf>
    <xf numFmtId="164" fontId="1" fillId="11" borderId="36" xfId="0" applyNumberFormat="1" applyFont="1" applyFill="1" applyBorder="1" applyAlignment="1" applyProtection="1">
      <alignment horizontal="center"/>
      <protection hidden="1"/>
    </xf>
    <xf numFmtId="0" fontId="0" fillId="11" borderId="39" xfId="0" applyFill="1" applyBorder="1" applyProtection="1">
      <protection hidden="1"/>
    </xf>
    <xf numFmtId="0" fontId="0" fillId="11" borderId="25" xfId="0" applyFill="1" applyBorder="1" applyAlignment="1" applyProtection="1">
      <alignment horizontal="left"/>
      <protection hidden="1"/>
    </xf>
    <xf numFmtId="164" fontId="1" fillId="11" borderId="0" xfId="0" applyNumberFormat="1" applyFont="1" applyFill="1" applyBorder="1" applyAlignment="1" applyProtection="1">
      <alignment horizontal="center"/>
      <protection hidden="1"/>
    </xf>
    <xf numFmtId="0" fontId="0" fillId="11" borderId="40" xfId="0" applyFill="1" applyBorder="1" applyAlignment="1" applyProtection="1">
      <alignment horizontal="center"/>
      <protection hidden="1"/>
    </xf>
    <xf numFmtId="0" fontId="0" fillId="11" borderId="40" xfId="0" applyFill="1" applyBorder="1" applyProtection="1">
      <protection hidden="1"/>
    </xf>
    <xf numFmtId="0" fontId="0" fillId="11" borderId="24" xfId="0" applyFill="1" applyBorder="1" applyAlignment="1" applyProtection="1">
      <alignment horizontal="left"/>
      <protection hidden="1"/>
    </xf>
    <xf numFmtId="164" fontId="1" fillId="11" borderId="1" xfId="0" applyNumberFormat="1" applyFont="1" applyFill="1" applyBorder="1" applyAlignment="1" applyProtection="1">
      <alignment horizontal="center"/>
      <protection hidden="1"/>
    </xf>
    <xf numFmtId="0" fontId="0" fillId="11" borderId="41" xfId="0" applyFill="1" applyBorder="1" applyAlignment="1" applyProtection="1">
      <alignment horizontal="center"/>
      <protection hidden="1"/>
    </xf>
    <xf numFmtId="164" fontId="1" fillId="11" borderId="38" xfId="0" applyNumberFormat="1" applyFont="1" applyFill="1" applyBorder="1" applyAlignment="1" applyProtection="1">
      <alignment horizontal="center"/>
      <protection hidden="1"/>
    </xf>
    <xf numFmtId="0" fontId="0" fillId="11" borderId="41" xfId="0" applyFill="1" applyBorder="1" applyProtection="1">
      <protection hidden="1"/>
    </xf>
    <xf numFmtId="0" fontId="0" fillId="0" borderId="3" xfId="0" applyNumberFormat="1" applyBorder="1" applyAlignment="1" applyProtection="1">
      <alignment horizontal="center"/>
      <protection locked="0"/>
    </xf>
    <xf numFmtId="0" fontId="2" fillId="0" borderId="0" xfId="0" applyFont="1" applyProtection="1">
      <protection hidden="1"/>
    </xf>
    <xf numFmtId="0" fontId="1" fillId="0" borderId="1" xfId="0" applyFont="1" applyBorder="1" applyAlignment="1" applyProtection="1">
      <alignment wrapText="1"/>
      <protection hidden="1"/>
    </xf>
    <xf numFmtId="0" fontId="0" fillId="0" borderId="2" xfId="0" applyBorder="1" applyAlignment="1" applyProtection="1">
      <alignment wrapText="1"/>
      <protection hidden="1"/>
    </xf>
    <xf numFmtId="0" fontId="0" fillId="0" borderId="2" xfId="0" applyFont="1" applyBorder="1" applyAlignment="1" applyProtection="1">
      <alignment wrapText="1"/>
      <protection hidden="1"/>
    </xf>
    <xf numFmtId="0" fontId="0" fillId="0" borderId="2" xfId="0" applyFill="1" applyBorder="1" applyProtection="1">
      <protection hidden="1"/>
    </xf>
    <xf numFmtId="0" fontId="0" fillId="0" borderId="2" xfId="0" applyFill="1" applyBorder="1" applyAlignment="1" applyProtection="1">
      <alignment wrapText="1"/>
      <protection hidden="1"/>
    </xf>
    <xf numFmtId="0" fontId="0" fillId="0" borderId="2" xfId="0" applyBorder="1" applyProtection="1">
      <protection hidden="1"/>
    </xf>
    <xf numFmtId="0" fontId="37" fillId="0" borderId="0" xfId="0" applyFont="1"/>
    <xf numFmtId="0" fontId="38" fillId="0" borderId="55" xfId="0" applyFont="1" applyBorder="1" applyAlignment="1" applyProtection="1">
      <alignment vertical="center" wrapText="1"/>
      <protection hidden="1"/>
    </xf>
    <xf numFmtId="0" fontId="38" fillId="0" borderId="50" xfId="0" applyFont="1" applyBorder="1" applyAlignment="1" applyProtection="1">
      <alignment vertical="center" wrapText="1"/>
      <protection hidden="1"/>
    </xf>
    <xf numFmtId="168" fontId="38" fillId="0" borderId="55" xfId="7" applyNumberFormat="1" applyFont="1" applyBorder="1" applyAlignment="1">
      <alignment horizontal="center"/>
    </xf>
    <xf numFmtId="0" fontId="38" fillId="0" borderId="52" xfId="0" applyFont="1" applyBorder="1" applyAlignment="1" applyProtection="1">
      <alignment vertical="center" wrapText="1"/>
      <protection hidden="1"/>
    </xf>
    <xf numFmtId="0" fontId="39" fillId="0" borderId="61" xfId="0" applyFont="1" applyBorder="1" applyProtection="1">
      <protection hidden="1"/>
    </xf>
    <xf numFmtId="0" fontId="39" fillId="0" borderId="55" xfId="0" applyFont="1" applyBorder="1" applyProtection="1">
      <protection hidden="1"/>
    </xf>
    <xf numFmtId="0" fontId="26" fillId="22" borderId="48" xfId="0" applyFont="1" applyFill="1" applyBorder="1" applyAlignment="1" applyProtection="1">
      <alignment horizontal="center" vertical="center" wrapText="1"/>
      <protection hidden="1"/>
    </xf>
    <xf numFmtId="0" fontId="26" fillId="22" borderId="49" xfId="0" applyFont="1" applyFill="1" applyBorder="1" applyAlignment="1" applyProtection="1">
      <alignment horizontal="center" vertical="center" wrapText="1"/>
      <protection hidden="1"/>
    </xf>
    <xf numFmtId="0" fontId="26" fillId="22" borderId="50" xfId="0" applyFont="1" applyFill="1" applyBorder="1" applyAlignment="1" applyProtection="1">
      <alignment horizontal="center" vertical="center" wrapText="1"/>
      <protection hidden="1"/>
    </xf>
    <xf numFmtId="0" fontId="28" fillId="0" borderId="51" xfId="0" applyFont="1" applyBorder="1" applyAlignment="1" applyProtection="1">
      <alignment horizontal="center" wrapText="1"/>
      <protection locked="0"/>
    </xf>
    <xf numFmtId="0" fontId="28" fillId="0" borderId="56" xfId="0" applyFont="1" applyBorder="1" applyAlignment="1" applyProtection="1">
      <alignment horizontal="center" wrapText="1"/>
      <protection locked="0"/>
    </xf>
    <xf numFmtId="0" fontId="28" fillId="0" borderId="52" xfId="0" applyFont="1" applyBorder="1" applyAlignment="1" applyProtection="1">
      <alignment horizontal="center" wrapText="1"/>
      <protection locked="0"/>
    </xf>
    <xf numFmtId="0" fontId="28" fillId="0" borderId="51" xfId="0" applyFont="1" applyBorder="1" applyAlignment="1" applyProtection="1">
      <alignment vertical="center" wrapText="1"/>
      <protection hidden="1"/>
    </xf>
    <xf numFmtId="0" fontId="28" fillId="0" borderId="56" xfId="0" applyFont="1" applyBorder="1" applyAlignment="1" applyProtection="1">
      <alignment vertical="center" wrapText="1"/>
      <protection hidden="1"/>
    </xf>
    <xf numFmtId="0" fontId="28" fillId="0" borderId="52" xfId="0" applyFont="1" applyBorder="1" applyAlignment="1" applyProtection="1">
      <alignment vertical="center" wrapText="1"/>
      <protection hidden="1"/>
    </xf>
    <xf numFmtId="0" fontId="27" fillId="0" borderId="51" xfId="0" applyFont="1" applyBorder="1" applyAlignment="1" applyProtection="1">
      <alignment vertical="center" wrapText="1"/>
      <protection hidden="1"/>
    </xf>
    <xf numFmtId="0" fontId="27" fillId="0" borderId="56" xfId="0" applyFont="1" applyBorder="1" applyAlignment="1" applyProtection="1">
      <alignment vertical="center" wrapText="1"/>
      <protection hidden="1"/>
    </xf>
    <xf numFmtId="0" fontId="27" fillId="0" borderId="52" xfId="0" applyFont="1" applyBorder="1" applyAlignment="1" applyProtection="1">
      <alignment vertical="center" wrapText="1"/>
      <protection hidden="1"/>
    </xf>
    <xf numFmtId="0" fontId="33" fillId="4" borderId="48" xfId="0" applyFont="1" applyFill="1" applyBorder="1" applyAlignment="1" applyProtection="1">
      <alignment horizontal="center"/>
    </xf>
    <xf numFmtId="0" fontId="33" fillId="4" borderId="49" xfId="0" applyFont="1" applyFill="1" applyBorder="1" applyAlignment="1" applyProtection="1">
      <alignment horizontal="center"/>
    </xf>
    <xf numFmtId="0" fontId="33" fillId="4" borderId="50" xfId="0" applyFont="1" applyFill="1" applyBorder="1" applyAlignment="1" applyProtection="1">
      <alignment horizontal="center"/>
    </xf>
    <xf numFmtId="0" fontId="0" fillId="0" borderId="0" xfId="0" applyAlignment="1" applyProtection="1">
      <alignment horizontal="center" vertical="center"/>
      <protection locked="0"/>
    </xf>
    <xf numFmtId="0" fontId="1" fillId="4" borderId="0" xfId="0" applyFont="1" applyFill="1" applyAlignment="1" applyProtection="1">
      <alignment horizontal="center" wrapText="1"/>
    </xf>
    <xf numFmtId="0" fontId="19" fillId="3" borderId="58" xfId="0" applyFont="1" applyFill="1" applyBorder="1" applyAlignment="1" applyProtection="1">
      <alignment horizontal="left" vertical="top" wrapText="1"/>
      <protection locked="0"/>
    </xf>
    <xf numFmtId="0" fontId="19" fillId="3" borderId="59" xfId="0" applyFont="1" applyFill="1" applyBorder="1" applyAlignment="1" applyProtection="1">
      <alignment horizontal="left" vertical="top" wrapText="1"/>
      <protection locked="0"/>
    </xf>
    <xf numFmtId="0" fontId="19" fillId="3" borderId="60" xfId="0" applyFont="1" applyFill="1" applyBorder="1" applyAlignment="1" applyProtection="1">
      <alignment horizontal="left" vertical="top" wrapText="1"/>
      <protection locked="0"/>
    </xf>
    <xf numFmtId="0" fontId="19" fillId="3" borderId="57" xfId="0" applyFont="1" applyFill="1" applyBorder="1" applyAlignment="1" applyProtection="1">
      <alignment horizontal="left" vertical="top" wrapText="1"/>
      <protection locked="0"/>
    </xf>
    <xf numFmtId="0" fontId="0" fillId="0" borderId="37" xfId="0" applyBorder="1" applyAlignment="1" applyProtection="1">
      <alignment horizontal="center" vertical="center"/>
      <protection locked="0"/>
    </xf>
    <xf numFmtId="14" fontId="19" fillId="18" borderId="48" xfId="0" applyNumberFormat="1" applyFont="1" applyFill="1" applyBorder="1" applyAlignment="1" applyProtection="1">
      <alignment horizontal="center"/>
      <protection locked="0"/>
    </xf>
    <xf numFmtId="14" fontId="19" fillId="18" borderId="49" xfId="0" applyNumberFormat="1" applyFont="1" applyFill="1" applyBorder="1" applyAlignment="1" applyProtection="1">
      <alignment horizontal="center"/>
      <protection locked="0"/>
    </xf>
    <xf numFmtId="14" fontId="19" fillId="18" borderId="50" xfId="0" applyNumberFormat="1" applyFont="1" applyFill="1" applyBorder="1" applyAlignment="1" applyProtection="1">
      <alignment horizontal="center"/>
      <protection locked="0"/>
    </xf>
    <xf numFmtId="0" fontId="0" fillId="0" borderId="0" xfId="0" applyAlignment="1" applyProtection="1">
      <alignment horizontal="left" wrapText="1"/>
      <protection hidden="1"/>
    </xf>
    <xf numFmtId="0" fontId="0" fillId="0" borderId="0" xfId="0" applyBorder="1" applyAlignment="1" applyProtection="1">
      <alignment horizontal="center" vertical="center"/>
      <protection locked="0"/>
    </xf>
    <xf numFmtId="0" fontId="19" fillId="3" borderId="40" xfId="0" applyFont="1" applyFill="1" applyBorder="1" applyAlignment="1" applyProtection="1">
      <alignment horizontal="left" vertical="top" wrapText="1"/>
      <protection locked="0"/>
    </xf>
    <xf numFmtId="0" fontId="19" fillId="3" borderId="37" xfId="0" applyFont="1" applyFill="1" applyBorder="1" applyAlignment="1" applyProtection="1">
      <alignment horizontal="left" vertical="top" wrapText="1"/>
      <protection locked="0"/>
    </xf>
    <xf numFmtId="0" fontId="23" fillId="18" borderId="0" xfId="0" applyFont="1" applyFill="1" applyBorder="1" applyAlignment="1">
      <alignment horizontal="center" wrapText="1"/>
    </xf>
    <xf numFmtId="0" fontId="17" fillId="5" borderId="2" xfId="0" applyFont="1" applyFill="1" applyBorder="1" applyAlignment="1">
      <alignment horizontal="center" vertical="center" wrapText="1"/>
    </xf>
    <xf numFmtId="0" fontId="1" fillId="3" borderId="0" xfId="0" applyFont="1" applyFill="1" applyBorder="1" applyAlignment="1"/>
    <xf numFmtId="0" fontId="0" fillId="0" borderId="8" xfId="0" applyBorder="1" applyAlignment="1"/>
    <xf numFmtId="1" fontId="0" fillId="0" borderId="22" xfId="0" applyNumberFormat="1"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1" xfId="0" applyBorder="1" applyAlignment="1" applyProtection="1">
      <alignment horizontal="center"/>
      <protection locked="0"/>
    </xf>
    <xf numFmtId="1" fontId="0" fillId="0" borderId="13" xfId="0" applyNumberFormat="1" applyFont="1" applyBorder="1" applyAlignment="1" applyProtection="1">
      <alignment horizontal="center"/>
      <protection locked="0"/>
    </xf>
    <xf numFmtId="0" fontId="1" fillId="8" borderId="13" xfId="0" applyFont="1" applyFill="1" applyBorder="1" applyAlignment="1">
      <alignment horizontal="center" vertical="center"/>
    </xf>
    <xf numFmtId="0" fontId="1" fillId="8" borderId="4" xfId="0" applyFont="1" applyFill="1" applyBorder="1" applyAlignment="1">
      <alignment horizontal="center" vertical="center"/>
    </xf>
    <xf numFmtId="1" fontId="0" fillId="0" borderId="3" xfId="0" applyNumberFormat="1" applyFont="1" applyBorder="1" applyAlignment="1" applyProtection="1">
      <alignment horizontal="center"/>
      <protection locked="0"/>
    </xf>
    <xf numFmtId="0" fontId="1" fillId="13" borderId="13" xfId="0" applyFont="1" applyFill="1" applyBorder="1" applyAlignment="1">
      <alignment horizontal="center"/>
    </xf>
    <xf numFmtId="0" fontId="1" fillId="0" borderId="4" xfId="0" applyFont="1" applyBorder="1" applyAlignment="1">
      <alignment horizontal="center"/>
    </xf>
    <xf numFmtId="0" fontId="1" fillId="16" borderId="13" xfId="0" applyFont="1" applyFill="1" applyBorder="1" applyAlignment="1">
      <alignment horizontal="center"/>
    </xf>
    <xf numFmtId="0" fontId="1" fillId="16" borderId="4" xfId="0" applyFont="1" applyFill="1" applyBorder="1" applyAlignment="1">
      <alignment horizontal="center"/>
    </xf>
    <xf numFmtId="0" fontId="1" fillId="10" borderId="9"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0" fillId="0" borderId="3"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0" fontId="0" fillId="0" borderId="11" xfId="0" applyFont="1" applyBorder="1" applyAlignment="1" applyProtection="1">
      <alignment horizontal="center"/>
      <protection locked="0"/>
    </xf>
    <xf numFmtId="1" fontId="0" fillId="0" borderId="11" xfId="0" applyNumberFormat="1" applyFont="1" applyBorder="1" applyAlignment="1" applyProtection="1">
      <alignment horizontal="center"/>
      <protection locked="0"/>
    </xf>
    <xf numFmtId="0" fontId="1" fillId="3" borderId="9" xfId="0" applyFont="1" applyFill="1" applyBorder="1" applyAlignment="1">
      <alignment wrapText="1"/>
    </xf>
    <xf numFmtId="0" fontId="0" fillId="0" borderId="12" xfId="0" applyBorder="1" applyAlignment="1">
      <alignment wrapText="1"/>
    </xf>
    <xf numFmtId="0" fontId="9" fillId="3" borderId="1" xfId="0" applyFont="1" applyFill="1" applyBorder="1" applyAlignment="1"/>
    <xf numFmtId="0" fontId="10" fillId="0" borderId="10" xfId="0" applyFont="1" applyBorder="1" applyAlignment="1"/>
    <xf numFmtId="0" fontId="1" fillId="2" borderId="9" xfId="0" applyFont="1" applyFill="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xf>
    <xf numFmtId="0" fontId="1" fillId="11" borderId="9"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2" borderId="23" xfId="0" applyFont="1" applyFill="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19" xfId="0" applyBorder="1" applyAlignment="1">
      <alignment horizontal="center"/>
    </xf>
    <xf numFmtId="0" fontId="1" fillId="2" borderId="26"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xf>
    <xf numFmtId="0" fontId="0" fillId="2" borderId="13" xfId="0" applyFill="1" applyBorder="1" applyAlignment="1"/>
    <xf numFmtId="0" fontId="0" fillId="2" borderId="4" xfId="0" applyFill="1" applyBorder="1" applyAlignment="1"/>
    <xf numFmtId="0" fontId="1" fillId="7" borderId="0" xfId="0" applyFont="1" applyFill="1" applyBorder="1" applyAlignment="1">
      <alignment horizontal="center" vertical="center"/>
    </xf>
    <xf numFmtId="0" fontId="0" fillId="0" borderId="0" xfId="0" applyBorder="1" applyAlignment="1"/>
    <xf numFmtId="0" fontId="0" fillId="0" borderId="1" xfId="0" applyBorder="1" applyAlignment="1"/>
    <xf numFmtId="0" fontId="0" fillId="0" borderId="10" xfId="0" applyBorder="1" applyAlignment="1"/>
    <xf numFmtId="0" fontId="0" fillId="12" borderId="0" xfId="0" applyFill="1" applyAlignment="1" applyProtection="1">
      <alignment vertical="top" wrapText="1"/>
      <protection locked="0"/>
    </xf>
    <xf numFmtId="0" fontId="0" fillId="0" borderId="0" xfId="0" applyAlignment="1" applyProtection="1">
      <alignment wrapText="1"/>
      <protection hidden="1"/>
    </xf>
    <xf numFmtId="0" fontId="1"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12" borderId="40" xfId="0" applyFill="1" applyBorder="1" applyAlignment="1" applyProtection="1">
      <alignment horizontal="center"/>
      <protection hidden="1"/>
    </xf>
    <xf numFmtId="0" fontId="0" fillId="12" borderId="37" xfId="0" applyFill="1" applyBorder="1" applyAlignment="1" applyProtection="1">
      <alignment horizontal="center"/>
      <protection hidden="1"/>
    </xf>
    <xf numFmtId="0" fontId="0" fillId="12" borderId="41" xfId="0" applyFill="1" applyBorder="1" applyAlignment="1" applyProtection="1">
      <alignment horizontal="center"/>
      <protection hidden="1"/>
    </xf>
    <xf numFmtId="0" fontId="0" fillId="12" borderId="38" xfId="0" applyFill="1" applyBorder="1" applyAlignment="1" applyProtection="1">
      <alignment horizontal="center"/>
      <protection hidden="1"/>
    </xf>
    <xf numFmtId="0" fontId="0" fillId="12" borderId="39" xfId="0" applyFill="1" applyBorder="1" applyAlignment="1" applyProtection="1">
      <alignment horizontal="center" wrapText="1"/>
      <protection hidden="1"/>
    </xf>
    <xf numFmtId="0" fontId="0" fillId="12" borderId="36" xfId="0" applyFill="1" applyBorder="1" applyAlignment="1" applyProtection="1">
      <alignment horizontal="center" wrapText="1"/>
      <protection hidden="1"/>
    </xf>
    <xf numFmtId="0" fontId="1" fillId="5" borderId="39" xfId="0" applyFont="1" applyFill="1" applyBorder="1" applyAlignment="1" applyProtection="1">
      <alignment horizontal="center"/>
      <protection hidden="1"/>
    </xf>
    <xf numFmtId="0" fontId="0" fillId="0" borderId="36" xfId="0" applyBorder="1" applyAlignment="1" applyProtection="1">
      <alignment horizontal="center"/>
      <protection hidden="1"/>
    </xf>
    <xf numFmtId="0" fontId="0" fillId="5" borderId="40" xfId="0" applyFill="1" applyBorder="1" applyAlignment="1" applyProtection="1">
      <alignment horizontal="center"/>
      <protection hidden="1"/>
    </xf>
    <xf numFmtId="0" fontId="0" fillId="0" borderId="37" xfId="0" applyBorder="1" applyAlignment="1" applyProtection="1">
      <alignment horizontal="center"/>
      <protection hidden="1"/>
    </xf>
    <xf numFmtId="0" fontId="0" fillId="0" borderId="41" xfId="0" applyBorder="1" applyAlignment="1" applyProtection="1">
      <alignment horizontal="center"/>
      <protection hidden="1"/>
    </xf>
    <xf numFmtId="0" fontId="0" fillId="0" borderId="38" xfId="0" applyBorder="1" applyAlignment="1" applyProtection="1">
      <alignment horizontal="center"/>
      <protection hidden="1"/>
    </xf>
    <xf numFmtId="0" fontId="0" fillId="12" borderId="1" xfId="0" applyFill="1" applyBorder="1" applyAlignment="1" applyProtection="1">
      <alignment horizontal="center"/>
      <protection hidden="1"/>
    </xf>
    <xf numFmtId="0" fontId="1" fillId="5" borderId="23" xfId="0" applyFont="1" applyFill="1" applyBorder="1" applyAlignment="1" applyProtection="1">
      <alignment horizontal="center"/>
      <protection hidden="1"/>
    </xf>
    <xf numFmtId="0" fontId="0" fillId="0" borderId="9" xfId="0" applyBorder="1" applyAlignment="1" applyProtection="1">
      <alignment horizontal="center"/>
      <protection hidden="1"/>
    </xf>
    <xf numFmtId="0" fontId="0" fillId="5" borderId="25" xfId="0"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24" xfId="0" applyBorder="1" applyAlignment="1" applyProtection="1">
      <alignment horizontal="center"/>
      <protection hidden="1"/>
    </xf>
    <xf numFmtId="0" fontId="0" fillId="0" borderId="1" xfId="0" applyBorder="1" applyAlignment="1" applyProtection="1">
      <alignment horizontal="center"/>
      <protection hidden="1"/>
    </xf>
    <xf numFmtId="0" fontId="0" fillId="12" borderId="9" xfId="0" applyFill="1" applyBorder="1" applyAlignment="1" applyProtection="1">
      <alignment horizontal="center" wrapText="1"/>
      <protection hidden="1"/>
    </xf>
    <xf numFmtId="0" fontId="0" fillId="12" borderId="0" xfId="0" applyFill="1" applyAlignment="1" applyProtection="1">
      <alignment horizontal="center"/>
      <protection hidden="1"/>
    </xf>
  </cellXfs>
  <cellStyles count="9">
    <cellStyle name="Comma" xfId="7" builtinId="3"/>
    <cellStyle name="Currency" xfId="5" builtinId="4"/>
    <cellStyle name="Followed Hyperlink" xfId="2" builtinId="9" hidden="1"/>
    <cellStyle name="Followed Hyperlink" xfId="3" builtinId="9" hidden="1"/>
    <cellStyle name="Followed Hyperlink" xfId="4" builtinId="9" hidden="1"/>
    <cellStyle name="Hyperlink" xfId="1" builtinId="8"/>
    <cellStyle name="Normal" xfId="0" builtinId="0"/>
    <cellStyle name="Output" xfId="6" builtinId="21"/>
    <cellStyle name="Percent" xfId="8" builtinId="5"/>
  </cellStyles>
  <dxfs count="36">
    <dxf>
      <font>
        <color theme="0"/>
      </font>
    </dxf>
    <dxf>
      <font>
        <color theme="0"/>
      </font>
    </dxf>
    <dxf>
      <font>
        <color theme="0"/>
      </font>
    </dxf>
    <dxf>
      <font>
        <color theme="0"/>
      </font>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border>
        <left style="thin">
          <color rgb="FF9C0006"/>
        </left>
        <right style="thin">
          <color rgb="FF9C0006"/>
        </right>
        <top style="thin">
          <color rgb="FF9C0006"/>
        </top>
        <bottom style="thin">
          <color rgb="FF9C0006"/>
        </bottom>
      </border>
    </dxf>
    <dxf>
      <fill>
        <patternFill>
          <bgColor theme="3" tint="0.59996337778862885"/>
        </patternFill>
      </fill>
    </dxf>
    <dxf>
      <fill>
        <patternFill>
          <bgColor theme="3" tint="0.59996337778862885"/>
        </patternFill>
      </fill>
    </dxf>
    <dxf>
      <fill>
        <patternFill>
          <bgColor theme="3" tint="0.59996337778862885"/>
        </patternFill>
      </fill>
    </dxf>
    <dxf>
      <fill>
        <patternFill patternType="none">
          <bgColor auto="1"/>
        </patternFill>
      </fill>
    </dxf>
    <dxf>
      <fill>
        <patternFill>
          <bgColor theme="3" tint="0.59996337778862885"/>
        </patternFill>
      </fill>
    </dxf>
    <dxf>
      <fill>
        <patternFill patternType="none">
          <bgColor auto="1"/>
        </patternFill>
      </fill>
    </dxf>
    <dxf>
      <fill>
        <patternFill>
          <bgColor theme="3" tint="0.59996337778862885"/>
        </patternFill>
      </fill>
    </dxf>
    <dxf>
      <fill>
        <patternFill patternType="none">
          <bgColor auto="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theme="3" tint="0.39994506668294322"/>
        </patternFill>
      </fill>
    </dxf>
    <dxf>
      <font>
        <color rgb="FF9C0006"/>
      </font>
      <fill>
        <patternFill>
          <bgColor rgb="FFFFC7CE"/>
        </patternFill>
      </fill>
    </dxf>
    <dxf>
      <fill>
        <patternFill>
          <bgColor theme="3" tint="0.59996337778862885"/>
        </patternFill>
      </fill>
    </dxf>
    <dxf>
      <fill>
        <patternFill>
          <bgColor theme="3" tint="0.59996337778862885"/>
        </patternFill>
      </fill>
    </dxf>
    <dxf>
      <fill>
        <patternFill>
          <bgColor theme="3" tint="0.59996337778862885"/>
        </patternFill>
      </fill>
    </dxf>
    <dxf>
      <font>
        <color rgb="FF9C0006"/>
      </font>
      <fill>
        <patternFill>
          <bgColor rgb="FFFFC7CE"/>
        </patternFill>
      </fill>
    </dxf>
    <dxf>
      <fill>
        <patternFill>
          <bgColor theme="3" tint="0.59996337778862885"/>
        </patternFill>
      </fill>
    </dxf>
    <dxf>
      <fill>
        <patternFill>
          <bgColor theme="3" tint="0.59996337778862885"/>
        </patternFill>
      </fill>
    </dxf>
    <dxf>
      <font>
        <color rgb="FF9C0006"/>
      </font>
      <fill>
        <patternFill>
          <bgColor rgb="FFFFC7CE"/>
        </patternFill>
      </fill>
    </dxf>
    <dxf>
      <fill>
        <patternFill>
          <bgColor theme="3" tint="0.59996337778862885"/>
        </patternFill>
      </fill>
    </dxf>
    <dxf>
      <fill>
        <patternFill>
          <bgColor theme="3" tint="0.59996337778862885"/>
        </patternFill>
      </fill>
    </dxf>
    <dxf>
      <font>
        <color rgb="FF9C0006"/>
      </font>
      <fill>
        <patternFill>
          <bgColor rgb="FFFFC7CE"/>
        </patternFill>
      </fill>
    </dxf>
    <dxf>
      <fill>
        <patternFill>
          <bgColor theme="3" tint="0.59996337778862885"/>
        </patternFill>
      </fill>
    </dxf>
  </dxfs>
  <tableStyles count="0" defaultTableStyle="TableStyleMedium2" defaultPivotStyle="PivotStyleLight16"/>
  <colors>
    <mruColors>
      <color rgb="FFFFFFCC"/>
      <color rgb="FFF2FE98"/>
      <color rgb="FFF2F0AC"/>
      <color rgb="FF4390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1924050</xdr:colOff>
          <xdr:row>4</xdr:row>
          <xdr:rowOff>0</xdr:rowOff>
        </xdr:from>
        <xdr:to>
          <xdr:col>1</xdr:col>
          <xdr:colOff>3238500</xdr:colOff>
          <xdr:row>5</xdr:row>
          <xdr:rowOff>19050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Dulles 1 (Inpatient)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xdr:row>
          <xdr:rowOff>9525</xdr:rowOff>
        </xdr:from>
        <xdr:to>
          <xdr:col>1</xdr:col>
          <xdr:colOff>3019425</xdr:colOff>
          <xdr:row>6</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Dulles 1 (Outpatient)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3171825</xdr:colOff>
          <xdr:row>4</xdr:row>
          <xdr:rowOff>180975</xdr:rowOff>
        </xdr:from>
        <xdr:to>
          <xdr:col>1</xdr:col>
          <xdr:colOff>4029075</xdr:colOff>
          <xdr:row>6</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Echo Core Lab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4133850</xdr:colOff>
          <xdr:row>5</xdr:row>
          <xdr:rowOff>0</xdr:rowOff>
        </xdr:from>
        <xdr:to>
          <xdr:col>1</xdr:col>
          <xdr:colOff>4991100</xdr:colOff>
          <xdr:row>6</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PCAM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4914900</xdr:colOff>
          <xdr:row>5</xdr:row>
          <xdr:rowOff>0</xdr:rowOff>
        </xdr:from>
        <xdr:to>
          <xdr:col>1</xdr:col>
          <xdr:colOff>5772150</xdr:colOff>
          <xdr:row>6</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Presby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6</xdr:row>
          <xdr:rowOff>19050</xdr:rowOff>
        </xdr:from>
        <xdr:to>
          <xdr:col>1</xdr:col>
          <xdr:colOff>2790825</xdr:colOff>
          <xdr:row>7</xdr:row>
          <xdr:rowOff>28575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Scattersite</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Caputo, Tracey Lynn" id="{2AD7B04D-D676-4CD1-BB89-0DEEEE2B8E65}" userId="S::caputot@upenn.edu::2c328b29-0628-401a-9b84-61bbf3b5802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6" dT="2023-06-15T12:56:00.03" personId="{2AD7B04D-D676-4CD1-BB89-0DEEEE2B8E65}" id="{AC4212F0-1316-4681-B655-0B33F741231C}">
    <text>thinking we should remove beacon time from here since it's addressed below.  thoughts?  if no study drug, and no nurse coordinator, this charge is high</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putot@upen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upenn.edu/chps/assets/user-content/documents/chps-visit-length-calculator.pdf"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L67"/>
  <sheetViews>
    <sheetView showGridLines="0" tabSelected="1" zoomScaleNormal="100" workbookViewId="0">
      <selection activeCell="A2" sqref="A2"/>
    </sheetView>
  </sheetViews>
  <sheetFormatPr defaultColWidth="8.7109375" defaultRowHeight="15" x14ac:dyDescent="0.25"/>
  <cols>
    <col min="10" max="10" width="11.7109375" customWidth="1"/>
    <col min="12" max="12" width="8.7109375" style="37"/>
  </cols>
  <sheetData>
    <row r="1" spans="1:11" x14ac:dyDescent="0.25">
      <c r="A1" s="39" t="s">
        <v>126</v>
      </c>
      <c r="B1" s="40"/>
      <c r="C1" s="40"/>
      <c r="D1" s="40"/>
      <c r="E1" s="40"/>
      <c r="F1" s="40"/>
      <c r="G1" s="40"/>
      <c r="H1" s="40"/>
      <c r="I1" s="40"/>
      <c r="J1" s="40"/>
      <c r="K1" s="36"/>
    </row>
    <row r="2" spans="1:11" x14ac:dyDescent="0.25">
      <c r="A2" s="39"/>
      <c r="B2" s="40"/>
      <c r="C2" s="40"/>
      <c r="D2" s="40"/>
      <c r="E2" s="40"/>
      <c r="F2" s="40"/>
      <c r="G2" s="40"/>
      <c r="H2" s="40"/>
      <c r="I2" s="40"/>
      <c r="J2" s="40"/>
      <c r="K2" s="36"/>
    </row>
    <row r="3" spans="1:11" x14ac:dyDescent="0.25">
      <c r="A3" s="39" t="s">
        <v>198</v>
      </c>
      <c r="B3" s="40"/>
      <c r="C3" s="40"/>
      <c r="D3" s="40"/>
      <c r="E3" s="40"/>
      <c r="F3" s="40"/>
      <c r="G3" s="40"/>
      <c r="H3" s="40"/>
      <c r="I3" s="40"/>
      <c r="J3" s="40"/>
      <c r="K3" s="36"/>
    </row>
    <row r="4" spans="1:11" x14ac:dyDescent="0.25">
      <c r="A4" s="39" t="s">
        <v>128</v>
      </c>
      <c r="B4" s="40"/>
      <c r="C4" s="40"/>
      <c r="D4" s="40"/>
      <c r="E4" s="40"/>
      <c r="F4" s="40"/>
      <c r="G4" s="40"/>
      <c r="H4" s="40"/>
      <c r="I4" s="40"/>
      <c r="J4" s="40"/>
      <c r="K4" s="36"/>
    </row>
    <row r="5" spans="1:11" x14ac:dyDescent="0.25">
      <c r="A5" s="39"/>
      <c r="B5" s="40"/>
      <c r="C5" s="40"/>
      <c r="D5" s="40"/>
      <c r="E5" s="40"/>
      <c r="F5" s="40"/>
      <c r="G5" s="40"/>
      <c r="H5" s="40"/>
      <c r="I5" s="40"/>
      <c r="J5" s="40"/>
      <c r="K5" s="36"/>
    </row>
    <row r="6" spans="1:11" x14ac:dyDescent="0.25">
      <c r="A6" s="96" t="s">
        <v>289</v>
      </c>
      <c r="B6" s="40"/>
      <c r="C6" s="40"/>
      <c r="D6" s="40"/>
      <c r="E6" s="40"/>
      <c r="F6" s="40"/>
      <c r="G6" s="40"/>
      <c r="H6" s="40"/>
      <c r="I6" s="40"/>
      <c r="J6" s="40"/>
      <c r="K6" s="36"/>
    </row>
    <row r="7" spans="1:11" x14ac:dyDescent="0.25">
      <c r="A7" s="136" t="s">
        <v>391</v>
      </c>
      <c r="B7" s="136"/>
      <c r="C7" s="136"/>
      <c r="D7" s="136"/>
      <c r="E7" s="136"/>
      <c r="F7" s="136"/>
      <c r="G7" s="136"/>
      <c r="H7" s="136"/>
      <c r="I7" s="136"/>
      <c r="J7" s="136"/>
      <c r="K7" s="36"/>
    </row>
    <row r="8" spans="1:11" x14ac:dyDescent="0.25">
      <c r="A8" s="109"/>
      <c r="B8" s="109"/>
      <c r="C8" s="109"/>
      <c r="D8" s="109"/>
      <c r="E8" s="109"/>
      <c r="F8" s="109"/>
      <c r="G8" s="109"/>
      <c r="H8" s="109"/>
      <c r="I8" s="109"/>
      <c r="J8" s="109"/>
      <c r="K8" s="36"/>
    </row>
    <row r="9" spans="1:11" x14ac:dyDescent="0.25">
      <c r="A9" s="55" t="s">
        <v>290</v>
      </c>
      <c r="B9" s="40"/>
      <c r="C9" s="40"/>
      <c r="D9" s="40"/>
      <c r="E9" s="40"/>
      <c r="F9" s="40"/>
      <c r="G9" s="40"/>
      <c r="H9" s="40"/>
      <c r="I9" s="40"/>
      <c r="J9" s="40"/>
      <c r="K9" s="36"/>
    </row>
    <row r="10" spans="1:11" x14ac:dyDescent="0.25">
      <c r="A10" s="55" t="s">
        <v>291</v>
      </c>
      <c r="B10" s="40"/>
      <c r="C10" s="40"/>
      <c r="D10" s="40"/>
      <c r="E10" s="40"/>
      <c r="F10" s="40"/>
      <c r="G10" s="40"/>
      <c r="H10" s="40"/>
      <c r="I10" s="40"/>
      <c r="J10" s="40"/>
      <c r="K10" s="36"/>
    </row>
    <row r="11" spans="1:11" x14ac:dyDescent="0.25">
      <c r="A11" s="40"/>
      <c r="B11" s="40"/>
      <c r="C11" s="40"/>
      <c r="D11" s="40"/>
      <c r="E11" s="40"/>
      <c r="F11" s="40"/>
      <c r="G11" s="40"/>
      <c r="H11" s="40"/>
      <c r="I11" s="40"/>
      <c r="J11" s="40"/>
      <c r="K11" s="36"/>
    </row>
    <row r="12" spans="1:11" x14ac:dyDescent="0.25">
      <c r="A12" s="55" t="s">
        <v>216</v>
      </c>
      <c r="B12" s="40"/>
      <c r="C12" s="40"/>
      <c r="D12" s="40"/>
      <c r="E12" s="40"/>
      <c r="F12" s="40"/>
      <c r="G12" s="40"/>
      <c r="H12" s="40"/>
      <c r="I12" s="40"/>
      <c r="J12" s="40"/>
      <c r="K12" s="36"/>
    </row>
    <row r="13" spans="1:11" x14ac:dyDescent="0.25">
      <c r="A13" s="39" t="s">
        <v>215</v>
      </c>
      <c r="B13" s="40"/>
      <c r="C13" s="40"/>
      <c r="D13" s="40"/>
      <c r="E13" s="40"/>
      <c r="F13" s="40"/>
      <c r="G13" s="40"/>
      <c r="H13" s="40"/>
      <c r="I13" s="40"/>
      <c r="J13" s="40"/>
      <c r="K13" s="36"/>
    </row>
    <row r="14" spans="1:11" x14ac:dyDescent="0.25">
      <c r="A14" s="40"/>
      <c r="B14" s="40"/>
      <c r="C14" s="40"/>
      <c r="D14" s="40"/>
      <c r="E14" s="40"/>
      <c r="F14" s="40"/>
      <c r="G14" s="40"/>
      <c r="H14" s="40"/>
      <c r="I14" s="40"/>
      <c r="J14" s="40"/>
      <c r="K14" s="36"/>
    </row>
    <row r="15" spans="1:11" x14ac:dyDescent="0.25">
      <c r="A15" s="40" t="s">
        <v>224</v>
      </c>
      <c r="B15" s="40"/>
      <c r="C15" s="40"/>
      <c r="D15" s="40"/>
      <c r="E15" s="40"/>
      <c r="F15" s="40"/>
      <c r="G15" s="40"/>
      <c r="H15" s="40"/>
      <c r="I15" s="40"/>
      <c r="J15" s="40"/>
      <c r="K15" s="36"/>
    </row>
    <row r="16" spans="1:11" x14ac:dyDescent="0.25">
      <c r="A16" s="40" t="s">
        <v>390</v>
      </c>
      <c r="B16" s="40"/>
      <c r="C16" s="40"/>
      <c r="D16" s="40"/>
      <c r="E16" s="40"/>
      <c r="F16" s="40"/>
      <c r="G16" s="40"/>
      <c r="H16" s="40"/>
      <c r="I16" s="40"/>
      <c r="J16" s="40"/>
      <c r="K16" s="36"/>
    </row>
    <row r="17" spans="1:11" x14ac:dyDescent="0.25">
      <c r="A17" s="40"/>
      <c r="B17" s="40"/>
      <c r="C17" s="40"/>
      <c r="D17" s="40"/>
      <c r="E17" s="40"/>
      <c r="F17" s="40"/>
      <c r="G17" s="40"/>
      <c r="H17" s="40"/>
      <c r="I17" s="40"/>
      <c r="J17" s="40"/>
      <c r="K17" s="36"/>
    </row>
    <row r="18" spans="1:11" x14ac:dyDescent="0.25">
      <c r="A18" s="39" t="s">
        <v>286</v>
      </c>
      <c r="B18" s="40"/>
      <c r="C18" s="40"/>
      <c r="D18" s="40"/>
      <c r="E18" s="40"/>
      <c r="F18" s="40"/>
      <c r="G18" s="40"/>
      <c r="H18" s="40"/>
      <c r="I18" s="40"/>
      <c r="J18" s="40"/>
      <c r="K18" s="36"/>
    </row>
    <row r="19" spans="1:11" x14ac:dyDescent="0.25">
      <c r="A19" s="40" t="s">
        <v>413</v>
      </c>
      <c r="B19" s="40"/>
      <c r="C19" s="40"/>
      <c r="D19" s="40"/>
      <c r="E19" s="40"/>
      <c r="F19" s="40"/>
      <c r="G19" s="40"/>
      <c r="H19" s="40"/>
      <c r="I19" s="40"/>
      <c r="J19" s="40"/>
      <c r="K19" s="36"/>
    </row>
    <row r="20" spans="1:11" x14ac:dyDescent="0.25">
      <c r="A20" s="43" t="s">
        <v>287</v>
      </c>
      <c r="B20" s="40"/>
      <c r="C20" s="40"/>
      <c r="D20" s="40"/>
      <c r="E20" s="40"/>
      <c r="F20" s="40"/>
      <c r="G20" s="40"/>
      <c r="H20" s="40"/>
      <c r="I20" s="40"/>
      <c r="J20" s="40"/>
      <c r="K20" s="36"/>
    </row>
    <row r="21" spans="1:11" x14ac:dyDescent="0.25">
      <c r="A21" s="43"/>
      <c r="B21" s="40"/>
      <c r="C21" s="40"/>
      <c r="D21" s="40"/>
      <c r="E21" s="40"/>
      <c r="F21" s="40"/>
      <c r="G21" s="40"/>
      <c r="H21" s="40"/>
      <c r="I21" s="40"/>
      <c r="J21" s="40"/>
      <c r="K21" s="36"/>
    </row>
    <row r="22" spans="1:11" x14ac:dyDescent="0.25">
      <c r="A22" s="39" t="s">
        <v>205</v>
      </c>
      <c r="B22" s="40"/>
      <c r="C22" s="40"/>
      <c r="D22" s="40"/>
      <c r="E22" s="40"/>
      <c r="F22" s="40"/>
      <c r="G22" s="40"/>
      <c r="H22" s="40"/>
      <c r="I22" s="40"/>
      <c r="J22" s="40"/>
      <c r="K22" s="36"/>
    </row>
    <row r="23" spans="1:11" x14ac:dyDescent="0.25">
      <c r="A23" s="87" t="s">
        <v>206</v>
      </c>
      <c r="B23" s="40"/>
      <c r="C23" s="40"/>
      <c r="D23" s="40"/>
      <c r="E23" s="40"/>
      <c r="F23" s="40"/>
      <c r="G23" s="40"/>
      <c r="H23" s="40"/>
      <c r="I23" s="40"/>
      <c r="J23" s="40"/>
      <c r="K23" s="36"/>
    </row>
    <row r="24" spans="1:11" x14ac:dyDescent="0.25">
      <c r="A24" s="39"/>
      <c r="B24" s="40"/>
      <c r="C24" s="40"/>
      <c r="D24" s="40"/>
      <c r="E24" s="40"/>
      <c r="F24" s="40"/>
      <c r="G24" s="40"/>
      <c r="H24" s="40"/>
      <c r="I24" s="40"/>
      <c r="J24" s="40"/>
      <c r="K24" s="36"/>
    </row>
    <row r="25" spans="1:11" x14ac:dyDescent="0.25">
      <c r="A25" s="39" t="s">
        <v>386</v>
      </c>
      <c r="B25" s="40"/>
      <c r="C25" s="40"/>
      <c r="D25" s="40"/>
      <c r="E25" s="40"/>
      <c r="F25" s="40"/>
      <c r="G25" s="40"/>
      <c r="H25" s="40"/>
      <c r="I25" s="40"/>
      <c r="J25" s="40"/>
      <c r="K25" s="36"/>
    </row>
    <row r="26" spans="1:11" x14ac:dyDescent="0.25">
      <c r="A26" s="40" t="s">
        <v>127</v>
      </c>
      <c r="B26" s="40"/>
      <c r="C26" s="40"/>
      <c r="D26" s="40"/>
      <c r="E26" s="40"/>
      <c r="F26" s="40"/>
      <c r="G26" s="40"/>
      <c r="H26" s="40"/>
      <c r="I26" s="40"/>
      <c r="J26" s="40"/>
      <c r="K26" s="36"/>
    </row>
    <row r="27" spans="1:11" x14ac:dyDescent="0.25">
      <c r="A27" s="40"/>
      <c r="B27" s="40"/>
      <c r="C27" s="40"/>
      <c r="D27" s="40"/>
      <c r="E27" s="40"/>
      <c r="F27" s="40"/>
      <c r="G27" s="40"/>
      <c r="H27" s="40"/>
      <c r="I27" s="40"/>
      <c r="J27" s="40"/>
      <c r="K27" s="36"/>
    </row>
    <row r="28" spans="1:11" x14ac:dyDescent="0.25">
      <c r="A28" s="39" t="s">
        <v>387</v>
      </c>
      <c r="B28" s="40"/>
      <c r="C28" s="40"/>
      <c r="D28" s="40"/>
      <c r="E28" s="40"/>
      <c r="F28" s="40"/>
      <c r="G28" s="40"/>
      <c r="H28" s="40"/>
      <c r="I28" s="40"/>
      <c r="J28" s="40"/>
      <c r="K28" s="36"/>
    </row>
    <row r="29" spans="1:11" x14ac:dyDescent="0.25">
      <c r="A29" s="40" t="s">
        <v>130</v>
      </c>
      <c r="B29" s="40"/>
      <c r="C29" s="40"/>
      <c r="D29" s="40"/>
      <c r="E29" s="40"/>
      <c r="F29" s="40"/>
      <c r="G29" s="40"/>
      <c r="H29" s="40"/>
      <c r="I29" s="40"/>
      <c r="J29" s="40"/>
      <c r="K29" s="36"/>
    </row>
    <row r="30" spans="1:11" x14ac:dyDescent="0.25">
      <c r="A30" s="40"/>
      <c r="B30" s="40"/>
      <c r="C30" s="40"/>
      <c r="D30" s="40"/>
      <c r="E30" s="40"/>
      <c r="F30" s="40"/>
      <c r="G30" s="40"/>
      <c r="H30" s="40"/>
      <c r="I30" s="40"/>
      <c r="J30" s="40"/>
      <c r="K30" s="36"/>
    </row>
    <row r="31" spans="1:11" x14ac:dyDescent="0.25">
      <c r="A31" s="39" t="s">
        <v>388</v>
      </c>
      <c r="B31" s="40"/>
      <c r="C31" s="40"/>
      <c r="D31" s="40"/>
      <c r="E31" s="40"/>
      <c r="F31" s="40"/>
      <c r="G31" s="40"/>
      <c r="H31" s="40"/>
      <c r="I31" s="40"/>
      <c r="J31" s="40"/>
      <c r="K31" s="36"/>
    </row>
    <row r="32" spans="1:11" x14ac:dyDescent="0.25">
      <c r="A32" s="40" t="s">
        <v>131</v>
      </c>
      <c r="B32" s="40"/>
      <c r="C32" s="40"/>
      <c r="D32" s="40"/>
      <c r="E32" s="40"/>
      <c r="F32" s="40"/>
      <c r="G32" s="40"/>
      <c r="H32" s="40"/>
      <c r="I32" s="40"/>
      <c r="J32" s="40"/>
      <c r="K32" s="36"/>
    </row>
    <row r="33" spans="1:11" x14ac:dyDescent="0.25">
      <c r="A33" s="40"/>
      <c r="B33" s="40"/>
      <c r="C33" s="40"/>
      <c r="D33" s="40"/>
      <c r="E33" s="40"/>
      <c r="F33" s="40"/>
      <c r="G33" s="40"/>
      <c r="H33" s="40"/>
      <c r="I33" s="40"/>
      <c r="J33" s="40"/>
      <c r="K33" s="36"/>
    </row>
    <row r="34" spans="1:11" x14ac:dyDescent="0.25">
      <c r="A34" s="39" t="s">
        <v>389</v>
      </c>
      <c r="B34" s="40"/>
      <c r="C34" s="40"/>
      <c r="D34" s="40"/>
      <c r="E34" s="40"/>
      <c r="F34" s="40"/>
      <c r="G34" s="40"/>
      <c r="H34" s="40"/>
      <c r="I34" s="40"/>
      <c r="J34" s="40"/>
      <c r="K34" s="36"/>
    </row>
    <row r="35" spans="1:11" x14ac:dyDescent="0.25">
      <c r="A35" s="40" t="s">
        <v>131</v>
      </c>
      <c r="B35" s="40"/>
      <c r="C35" s="40"/>
      <c r="D35" s="40"/>
      <c r="E35" s="40"/>
      <c r="F35" s="40"/>
      <c r="G35" s="40"/>
      <c r="H35" s="40"/>
      <c r="I35" s="40"/>
      <c r="J35" s="40"/>
      <c r="K35" s="36"/>
    </row>
    <row r="36" spans="1:11" x14ac:dyDescent="0.25">
      <c r="A36" s="40"/>
      <c r="B36" s="40"/>
      <c r="C36" s="40"/>
      <c r="D36" s="40"/>
      <c r="E36" s="40"/>
      <c r="F36" s="40"/>
      <c r="G36" s="40"/>
      <c r="H36" s="40"/>
      <c r="I36" s="40"/>
      <c r="J36" s="40"/>
      <c r="K36" s="36"/>
    </row>
    <row r="37" spans="1:11" x14ac:dyDescent="0.25">
      <c r="A37" s="39" t="s">
        <v>199</v>
      </c>
      <c r="B37" s="40"/>
      <c r="C37" s="40"/>
      <c r="D37" s="40"/>
      <c r="E37" s="40"/>
      <c r="F37" s="40"/>
      <c r="G37" s="40"/>
      <c r="H37" s="40"/>
      <c r="I37" s="40"/>
      <c r="J37" s="40"/>
      <c r="K37" s="36"/>
    </row>
    <row r="38" spans="1:11" x14ac:dyDescent="0.25">
      <c r="A38" s="86" t="s">
        <v>200</v>
      </c>
      <c r="B38" s="40"/>
      <c r="C38" s="40"/>
      <c r="D38" s="40"/>
      <c r="E38" s="40"/>
      <c r="F38" s="40"/>
      <c r="G38" s="40"/>
      <c r="H38" s="40"/>
      <c r="I38" s="40"/>
      <c r="J38" s="40"/>
      <c r="K38" s="36"/>
    </row>
    <row r="39" spans="1:11" x14ac:dyDescent="0.25">
      <c r="A39" s="40"/>
      <c r="B39" s="40"/>
      <c r="C39" s="40"/>
      <c r="D39" s="40"/>
      <c r="E39" s="40"/>
      <c r="F39" s="40"/>
      <c r="G39" s="40"/>
      <c r="H39" s="40"/>
      <c r="I39" s="40"/>
      <c r="J39" s="40"/>
      <c r="K39" s="36"/>
    </row>
    <row r="40" spans="1:11" x14ac:dyDescent="0.25">
      <c r="A40" s="40"/>
      <c r="B40" s="40"/>
      <c r="C40" s="40"/>
      <c r="D40" s="40"/>
      <c r="E40" s="40"/>
      <c r="F40" s="40"/>
      <c r="G40" s="40"/>
      <c r="H40" s="40"/>
      <c r="I40" s="40"/>
      <c r="J40" s="40"/>
      <c r="K40" s="36"/>
    </row>
    <row r="41" spans="1:11" x14ac:dyDescent="0.25">
      <c r="A41" s="40"/>
      <c r="B41" s="40"/>
      <c r="C41" s="40"/>
      <c r="D41" s="40"/>
      <c r="E41" s="40"/>
      <c r="F41" s="40"/>
      <c r="G41" s="40"/>
      <c r="H41" s="40"/>
      <c r="I41" s="40"/>
      <c r="J41" s="40"/>
      <c r="K41" s="36"/>
    </row>
    <row r="42" spans="1:11" x14ac:dyDescent="0.25">
      <c r="A42" s="40"/>
      <c r="B42" s="40"/>
      <c r="C42" s="40"/>
      <c r="D42" s="40"/>
      <c r="E42" s="40"/>
      <c r="F42" s="40"/>
      <c r="G42" s="40"/>
      <c r="H42" s="40"/>
      <c r="I42" s="40"/>
      <c r="J42" s="40"/>
      <c r="K42" s="36"/>
    </row>
    <row r="43" spans="1:11" x14ac:dyDescent="0.25">
      <c r="A43" s="40"/>
      <c r="B43" s="40"/>
      <c r="C43" s="40"/>
      <c r="D43" s="40"/>
      <c r="E43" s="40"/>
      <c r="F43" s="40"/>
      <c r="G43" s="40"/>
      <c r="H43" s="40"/>
      <c r="I43" s="40"/>
      <c r="J43" s="40"/>
      <c r="K43" s="36"/>
    </row>
    <row r="44" spans="1:11" x14ac:dyDescent="0.25">
      <c r="A44" s="40"/>
      <c r="B44" s="40"/>
      <c r="C44" s="40"/>
      <c r="D44" s="40"/>
      <c r="E44" s="40"/>
      <c r="F44" s="40"/>
      <c r="G44" s="40"/>
      <c r="H44" s="40"/>
      <c r="I44" s="40"/>
      <c r="J44" s="40"/>
      <c r="K44" s="36"/>
    </row>
    <row r="45" spans="1:11" x14ac:dyDescent="0.25">
      <c r="A45" s="40"/>
      <c r="B45" s="40"/>
      <c r="C45" s="40"/>
      <c r="D45" s="40"/>
      <c r="E45" s="40"/>
      <c r="F45" s="40"/>
      <c r="G45" s="40"/>
      <c r="H45" s="40"/>
      <c r="I45" s="40"/>
      <c r="J45" s="40"/>
      <c r="K45" s="36"/>
    </row>
    <row r="46" spans="1:11" x14ac:dyDescent="0.25">
      <c r="A46" s="40"/>
      <c r="B46" s="40"/>
      <c r="C46" s="40"/>
      <c r="D46" s="40"/>
      <c r="E46" s="40"/>
      <c r="F46" s="40"/>
      <c r="G46" s="40"/>
      <c r="H46" s="40"/>
      <c r="I46" s="40"/>
      <c r="J46" s="40"/>
      <c r="K46" s="36"/>
    </row>
    <row r="47" spans="1:11" x14ac:dyDescent="0.25">
      <c r="A47" s="40"/>
      <c r="B47" s="40"/>
      <c r="C47" s="40"/>
      <c r="D47" s="40"/>
      <c r="E47" s="40"/>
      <c r="F47" s="40"/>
      <c r="G47" s="40"/>
      <c r="H47" s="40"/>
      <c r="I47" s="40"/>
      <c r="J47" s="40"/>
      <c r="K47" s="36"/>
    </row>
    <row r="48" spans="1:11" x14ac:dyDescent="0.25">
      <c r="A48" s="40"/>
      <c r="B48" s="40"/>
      <c r="C48" s="40"/>
      <c r="D48" s="40"/>
      <c r="E48" s="40"/>
      <c r="F48" s="40"/>
      <c r="G48" s="40"/>
      <c r="H48" s="40"/>
      <c r="I48" s="40"/>
      <c r="J48" s="40"/>
      <c r="K48" s="36"/>
    </row>
    <row r="49" spans="1:11" x14ac:dyDescent="0.25">
      <c r="A49" s="40"/>
      <c r="B49" s="40"/>
      <c r="C49" s="40"/>
      <c r="D49" s="40"/>
      <c r="E49" s="40"/>
      <c r="F49" s="40"/>
      <c r="G49" s="40"/>
      <c r="H49" s="40"/>
      <c r="I49" s="40"/>
      <c r="J49" s="40"/>
      <c r="K49" s="36"/>
    </row>
    <row r="50" spans="1:11" x14ac:dyDescent="0.25">
      <c r="A50" s="40"/>
      <c r="B50" s="40"/>
      <c r="C50" s="40"/>
      <c r="D50" s="40"/>
      <c r="E50" s="40"/>
      <c r="F50" s="40"/>
      <c r="G50" s="40"/>
      <c r="H50" s="40"/>
      <c r="I50" s="40"/>
      <c r="J50" s="40"/>
      <c r="K50" s="36"/>
    </row>
    <row r="51" spans="1:11" x14ac:dyDescent="0.25">
      <c r="A51" s="40"/>
      <c r="B51" s="40"/>
      <c r="C51" s="40"/>
      <c r="D51" s="40"/>
      <c r="E51" s="40"/>
      <c r="F51" s="40"/>
      <c r="G51" s="40"/>
      <c r="H51" s="40"/>
      <c r="I51" s="40"/>
      <c r="J51" s="40"/>
      <c r="K51" s="36"/>
    </row>
    <row r="52" spans="1:11" x14ac:dyDescent="0.25">
      <c r="A52" s="40"/>
      <c r="B52" s="40"/>
      <c r="C52" s="40"/>
      <c r="D52" s="40"/>
      <c r="E52" s="40"/>
      <c r="F52" s="40"/>
      <c r="G52" s="40"/>
      <c r="H52" s="40"/>
      <c r="I52" s="40"/>
      <c r="J52" s="40"/>
      <c r="K52" s="36"/>
    </row>
    <row r="53" spans="1:11" x14ac:dyDescent="0.25">
      <c r="A53" s="37"/>
      <c r="B53" s="37"/>
      <c r="C53" s="37"/>
      <c r="D53" s="37"/>
      <c r="E53" s="37"/>
      <c r="F53" s="37"/>
      <c r="G53" s="37"/>
      <c r="H53" s="37"/>
      <c r="I53" s="37"/>
      <c r="J53" s="37"/>
    </row>
    <row r="54" spans="1:11" x14ac:dyDescent="0.25">
      <c r="A54" s="37"/>
      <c r="B54" s="37"/>
      <c r="C54" s="37"/>
      <c r="D54" s="37"/>
      <c r="E54" s="37"/>
      <c r="F54" s="37"/>
      <c r="G54" s="37"/>
      <c r="H54" s="37"/>
      <c r="I54" s="37"/>
      <c r="J54" s="37"/>
    </row>
    <row r="55" spans="1:11" x14ac:dyDescent="0.25">
      <c r="A55" s="37"/>
      <c r="B55" s="37"/>
      <c r="C55" s="37"/>
      <c r="D55" s="37"/>
      <c r="E55" s="37"/>
      <c r="F55" s="37"/>
      <c r="G55" s="37"/>
      <c r="H55" s="37"/>
      <c r="I55" s="37"/>
      <c r="J55" s="37"/>
    </row>
    <row r="56" spans="1:11" x14ac:dyDescent="0.25">
      <c r="A56" s="37"/>
      <c r="B56" s="37"/>
      <c r="C56" s="37"/>
      <c r="D56" s="37"/>
      <c r="E56" s="37"/>
      <c r="F56" s="37"/>
      <c r="G56" s="37"/>
      <c r="H56" s="37"/>
      <c r="I56" s="37"/>
      <c r="J56" s="37"/>
    </row>
    <row r="57" spans="1:11" x14ac:dyDescent="0.25">
      <c r="A57" s="37"/>
      <c r="B57" s="37"/>
      <c r="C57" s="37"/>
      <c r="D57" s="37"/>
      <c r="E57" s="37"/>
      <c r="F57" s="37"/>
      <c r="G57" s="37"/>
      <c r="H57" s="37"/>
      <c r="I57" s="37"/>
      <c r="J57" s="37"/>
    </row>
    <row r="58" spans="1:11" x14ac:dyDescent="0.25">
      <c r="A58" s="37"/>
      <c r="B58" s="37"/>
      <c r="C58" s="37"/>
      <c r="D58" s="37"/>
      <c r="E58" s="37"/>
      <c r="F58" s="37"/>
      <c r="G58" s="37"/>
      <c r="H58" s="37"/>
      <c r="I58" s="37"/>
      <c r="J58" s="37"/>
    </row>
    <row r="59" spans="1:11" x14ac:dyDescent="0.25">
      <c r="A59" s="37"/>
      <c r="B59" s="37"/>
      <c r="C59" s="37"/>
      <c r="D59" s="37"/>
      <c r="E59" s="37"/>
      <c r="F59" s="37"/>
      <c r="G59" s="37"/>
      <c r="H59" s="37"/>
      <c r="I59" s="37"/>
      <c r="J59" s="37"/>
    </row>
    <row r="60" spans="1:11" x14ac:dyDescent="0.25">
      <c r="A60" s="37"/>
      <c r="B60" s="37"/>
      <c r="C60" s="37"/>
      <c r="D60" s="37"/>
      <c r="E60" s="37"/>
      <c r="F60" s="37"/>
      <c r="G60" s="37"/>
      <c r="H60" s="37"/>
      <c r="I60" s="37"/>
      <c r="J60" s="37"/>
    </row>
    <row r="61" spans="1:11" x14ac:dyDescent="0.25">
      <c r="A61" s="37"/>
      <c r="B61" s="37"/>
      <c r="C61" s="37"/>
      <c r="D61" s="37"/>
      <c r="E61" s="37"/>
      <c r="F61" s="37"/>
      <c r="G61" s="37"/>
      <c r="H61" s="37"/>
      <c r="I61" s="37"/>
      <c r="J61" s="37"/>
    </row>
    <row r="62" spans="1:11" x14ac:dyDescent="0.25">
      <c r="A62" s="37"/>
      <c r="B62" s="37"/>
      <c r="C62" s="37"/>
      <c r="D62" s="37"/>
      <c r="E62" s="37"/>
      <c r="F62" s="37"/>
      <c r="G62" s="37"/>
      <c r="H62" s="37"/>
      <c r="I62" s="37"/>
      <c r="J62" s="37"/>
    </row>
    <row r="63" spans="1:11" x14ac:dyDescent="0.25">
      <c r="A63" s="37"/>
      <c r="B63" s="37"/>
      <c r="C63" s="37"/>
      <c r="D63" s="37"/>
      <c r="E63" s="37"/>
      <c r="F63" s="37"/>
      <c r="G63" s="37"/>
      <c r="H63" s="37"/>
      <c r="I63" s="37"/>
      <c r="J63" s="37"/>
    </row>
    <row r="64" spans="1:11" x14ac:dyDescent="0.25">
      <c r="A64" s="37"/>
      <c r="B64" s="37"/>
      <c r="C64" s="37"/>
      <c r="D64" s="37"/>
      <c r="E64" s="37"/>
      <c r="F64" s="37"/>
      <c r="G64" s="37"/>
      <c r="H64" s="37"/>
      <c r="I64" s="37"/>
      <c r="J64" s="37"/>
    </row>
    <row r="65" spans="1:10" x14ac:dyDescent="0.25">
      <c r="A65" s="37"/>
      <c r="B65" s="37"/>
      <c r="C65" s="37"/>
      <c r="D65" s="37"/>
      <c r="E65" s="37"/>
      <c r="F65" s="37"/>
      <c r="G65" s="37"/>
      <c r="H65" s="37"/>
      <c r="I65" s="37"/>
      <c r="J65" s="37"/>
    </row>
    <row r="66" spans="1:10" x14ac:dyDescent="0.25">
      <c r="A66" s="37"/>
      <c r="B66" s="37"/>
      <c r="C66" s="37"/>
      <c r="D66" s="37"/>
      <c r="E66" s="37"/>
      <c r="F66" s="37"/>
      <c r="G66" s="37"/>
      <c r="H66" s="37"/>
      <c r="I66" s="37"/>
      <c r="J66" s="37"/>
    </row>
    <row r="67" spans="1:10" x14ac:dyDescent="0.25">
      <c r="A67" s="37"/>
      <c r="B67" s="37"/>
      <c r="C67" s="37"/>
      <c r="D67" s="37"/>
      <c r="E67" s="37"/>
      <c r="F67" s="37"/>
      <c r="G67" s="37"/>
      <c r="H67" s="37"/>
      <c r="I67" s="37"/>
      <c r="J67" s="37"/>
    </row>
  </sheetData>
  <sheetProtection algorithmName="SHA-512" hashValue="ZlDip003B1xgKHFPhaFFfMYbKoBl+WYoq2IAmnY4o9hh4jn5+yL9ivSjxpVfU4WluE5jrf83YeD3Hxm3d+vW1g==" saltValue="40FTfDkM2bn5oW/qCGxFvw==" spinCount="100000" sheet="1" selectLockedCells="1"/>
  <hyperlinks>
    <hyperlink ref="A38" r:id="rId1" xr:uid="{00000000-0004-0000-0000-000000000000}"/>
  </hyperlinks>
  <pageMargins left="0.7" right="0.7" top="0.75" bottom="0.75" header="0.3" footer="0.3"/>
  <pageSetup scale="84" fitToWidth="0" orientation="landscape" horizontalDpi="1200" verticalDpi="1200" r:id="rId2"/>
  <rowBreaks count="1" manualBreakCount="1">
    <brk id="38" max="1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7" tint="0.79998168889431442"/>
  </sheetPr>
  <dimension ref="A1:A7"/>
  <sheetViews>
    <sheetView zoomScaleNormal="100" workbookViewId="0"/>
  </sheetViews>
  <sheetFormatPr defaultColWidth="8.7109375" defaultRowHeight="15" x14ac:dyDescent="0.25"/>
  <cols>
    <col min="1" max="1" width="27.140625" style="196" bestFit="1" customWidth="1"/>
    <col min="2" max="16384" width="8.7109375" style="196"/>
  </cols>
  <sheetData>
    <row r="1" spans="1:1" x14ac:dyDescent="0.25">
      <c r="A1" s="209" t="s">
        <v>111</v>
      </c>
    </row>
    <row r="2" spans="1:1" x14ac:dyDescent="0.25">
      <c r="A2" s="196" t="s">
        <v>8</v>
      </c>
    </row>
    <row r="3" spans="1:1" x14ac:dyDescent="0.25">
      <c r="A3" s="196" t="s">
        <v>10</v>
      </c>
    </row>
    <row r="4" spans="1:1" x14ac:dyDescent="0.25">
      <c r="A4" s="196" t="s">
        <v>303</v>
      </c>
    </row>
    <row r="5" spans="1:1" x14ac:dyDescent="0.25">
      <c r="A5" s="196" t="s">
        <v>398</v>
      </c>
    </row>
    <row r="6" spans="1:1" x14ac:dyDescent="0.25">
      <c r="A6" s="196" t="s">
        <v>25</v>
      </c>
    </row>
    <row r="7" spans="1:1" x14ac:dyDescent="0.25">
      <c r="A7" s="196" t="s">
        <v>142</v>
      </c>
    </row>
  </sheetData>
  <sheetProtection algorithmName="SHA-512" hashValue="4UbX++bgmARxQoj/HLGbEkEDEvGgfmaIyeH826yKEiKXIqcHsBKMcN2TG70hGJShR2qtE3lNMWp1Z8QFEC7Tkg==" saltValue="dbH5MBPML99FnFoPN8D8ig==" spinCount="100000" sheet="1" objects="1" scenarios="1" selectLockedCells="1"/>
  <sortState xmlns:xlrd2="http://schemas.microsoft.com/office/spreadsheetml/2017/richdata2" ref="A2:A7">
    <sortCondition ref="A2:A7"/>
  </sortState>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5" tint="0.79998168889431442"/>
  </sheetPr>
  <dimension ref="A1:A27"/>
  <sheetViews>
    <sheetView zoomScaleNormal="100" workbookViewId="0"/>
  </sheetViews>
  <sheetFormatPr defaultColWidth="8.7109375" defaultRowHeight="15" x14ac:dyDescent="0.25"/>
  <cols>
    <col min="1" max="1" width="35.42578125" style="196" bestFit="1" customWidth="1"/>
    <col min="2" max="16384" width="8.7109375" style="196"/>
  </cols>
  <sheetData>
    <row r="1" spans="1:1" x14ac:dyDescent="0.25">
      <c r="A1" s="209" t="s">
        <v>111</v>
      </c>
    </row>
    <row r="2" spans="1:1" x14ac:dyDescent="0.25">
      <c r="A2" s="196" t="s">
        <v>45</v>
      </c>
    </row>
    <row r="3" spans="1:1" x14ac:dyDescent="0.25">
      <c r="A3" s="196" t="s">
        <v>46</v>
      </c>
    </row>
    <row r="4" spans="1:1" x14ac:dyDescent="0.25">
      <c r="A4" s="196" t="s">
        <v>47</v>
      </c>
    </row>
    <row r="5" spans="1:1" x14ac:dyDescent="0.25">
      <c r="A5" s="196" t="s">
        <v>48</v>
      </c>
    </row>
    <row r="6" spans="1:1" x14ac:dyDescent="0.25">
      <c r="A6" s="196" t="s">
        <v>148</v>
      </c>
    </row>
    <row r="7" spans="1:1" x14ac:dyDescent="0.25">
      <c r="A7" s="196" t="s">
        <v>49</v>
      </c>
    </row>
    <row r="8" spans="1:1" x14ac:dyDescent="0.25">
      <c r="A8" s="196" t="s">
        <v>314</v>
      </c>
    </row>
    <row r="9" spans="1:1" x14ac:dyDescent="0.25">
      <c r="A9" s="196" t="s">
        <v>50</v>
      </c>
    </row>
    <row r="10" spans="1:1" x14ac:dyDescent="0.25">
      <c r="A10" s="196" t="s">
        <v>407</v>
      </c>
    </row>
    <row r="11" spans="1:1" x14ac:dyDescent="0.25">
      <c r="A11" s="196" t="s">
        <v>51</v>
      </c>
    </row>
    <row r="12" spans="1:1" x14ac:dyDescent="0.25">
      <c r="A12" s="196" t="s">
        <v>52</v>
      </c>
    </row>
    <row r="13" spans="1:1" x14ac:dyDescent="0.25">
      <c r="A13" s="196" t="s">
        <v>53</v>
      </c>
    </row>
    <row r="14" spans="1:1" x14ac:dyDescent="0.25">
      <c r="A14" s="196" t="s">
        <v>54</v>
      </c>
    </row>
    <row r="15" spans="1:1" x14ac:dyDescent="0.25">
      <c r="A15" s="196" t="s">
        <v>55</v>
      </c>
    </row>
    <row r="16" spans="1:1" x14ac:dyDescent="0.25">
      <c r="A16" s="196" t="s">
        <v>311</v>
      </c>
    </row>
    <row r="17" spans="1:1" x14ac:dyDescent="0.25">
      <c r="A17" s="196" t="s">
        <v>312</v>
      </c>
    </row>
    <row r="18" spans="1:1" x14ac:dyDescent="0.25">
      <c r="A18" s="196" t="s">
        <v>313</v>
      </c>
    </row>
    <row r="19" spans="1:1" x14ac:dyDescent="0.25">
      <c r="A19" s="196" t="s">
        <v>82</v>
      </c>
    </row>
    <row r="20" spans="1:1" x14ac:dyDescent="0.25">
      <c r="A20" s="196" t="s">
        <v>83</v>
      </c>
    </row>
    <row r="21" spans="1:1" x14ac:dyDescent="0.25">
      <c r="A21" s="196" t="s">
        <v>154</v>
      </c>
    </row>
    <row r="22" spans="1:1" x14ac:dyDescent="0.25">
      <c r="A22" s="196" t="s">
        <v>218</v>
      </c>
    </row>
    <row r="23" spans="1:1" x14ac:dyDescent="0.25">
      <c r="A23" s="196" t="s">
        <v>219</v>
      </c>
    </row>
    <row r="24" spans="1:1" x14ac:dyDescent="0.25">
      <c r="A24" s="196" t="s">
        <v>56</v>
      </c>
    </row>
    <row r="25" spans="1:1" x14ac:dyDescent="0.25">
      <c r="A25" s="196" t="s">
        <v>57</v>
      </c>
    </row>
    <row r="26" spans="1:1" x14ac:dyDescent="0.25">
      <c r="A26" s="196" t="s">
        <v>58</v>
      </c>
    </row>
    <row r="27" spans="1:1" x14ac:dyDescent="0.25">
      <c r="A27" s="196" t="s">
        <v>59</v>
      </c>
    </row>
  </sheetData>
  <sheetProtection algorithmName="SHA-512" hashValue="7AVM8Ukj87pBfy6xnHe/QnzbVdFHaSdJd2kgkAAWo8cdqCJFRPREGtCrOqlm0uv3yKYcQS8uM2ChOE0NOnV86w==" saltValue="A3RiPVPbfpPWmB1cfUSHLg==" spinCount="100000" sheet="1" selectLockedCells="1"/>
  <sortState xmlns:xlrd2="http://schemas.microsoft.com/office/spreadsheetml/2017/richdata2" ref="A2:A27">
    <sortCondition ref="A2:A27"/>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6" tint="0.79998168889431442"/>
  </sheetPr>
  <dimension ref="A1:A28"/>
  <sheetViews>
    <sheetView zoomScaleNormal="100" workbookViewId="0"/>
  </sheetViews>
  <sheetFormatPr defaultColWidth="8.7109375" defaultRowHeight="15" x14ac:dyDescent="0.25"/>
  <cols>
    <col min="1" max="1" width="60.85546875" bestFit="1" customWidth="1"/>
  </cols>
  <sheetData>
    <row r="1" spans="1:1" x14ac:dyDescent="0.25">
      <c r="A1" s="209" t="s">
        <v>111</v>
      </c>
    </row>
    <row r="2" spans="1:1" x14ac:dyDescent="0.25">
      <c r="A2" s="196" t="s">
        <v>63</v>
      </c>
    </row>
    <row r="3" spans="1:1" x14ac:dyDescent="0.25">
      <c r="A3" s="196" t="s">
        <v>64</v>
      </c>
    </row>
    <row r="4" spans="1:1" x14ac:dyDescent="0.25">
      <c r="A4" s="196" t="s">
        <v>65</v>
      </c>
    </row>
    <row r="5" spans="1:1" x14ac:dyDescent="0.25">
      <c r="A5" s="196" t="s">
        <v>66</v>
      </c>
    </row>
    <row r="6" spans="1:1" x14ac:dyDescent="0.25">
      <c r="A6" s="196" t="s">
        <v>143</v>
      </c>
    </row>
    <row r="7" spans="1:1" x14ac:dyDescent="0.25">
      <c r="A7" s="196" t="s">
        <v>67</v>
      </c>
    </row>
    <row r="8" spans="1:1" x14ac:dyDescent="0.25">
      <c r="A8" s="196" t="s">
        <v>68</v>
      </c>
    </row>
    <row r="9" spans="1:1" x14ac:dyDescent="0.25">
      <c r="A9" s="196" t="s">
        <v>69</v>
      </c>
    </row>
    <row r="10" spans="1:1" x14ac:dyDescent="0.25">
      <c r="A10" s="196" t="s">
        <v>70</v>
      </c>
    </row>
    <row r="11" spans="1:1" x14ac:dyDescent="0.25">
      <c r="A11" s="196" t="s">
        <v>71</v>
      </c>
    </row>
    <row r="12" spans="1:1" x14ac:dyDescent="0.25">
      <c r="A12" s="196" t="s">
        <v>317</v>
      </c>
    </row>
    <row r="13" spans="1:1" x14ac:dyDescent="0.25">
      <c r="A13" s="196" t="s">
        <v>309</v>
      </c>
    </row>
    <row r="14" spans="1:1" x14ac:dyDescent="0.25">
      <c r="A14" s="196" t="s">
        <v>73</v>
      </c>
    </row>
    <row r="15" spans="1:1" x14ac:dyDescent="0.25">
      <c r="A15" s="210" t="s">
        <v>399</v>
      </c>
    </row>
    <row r="16" spans="1:1" x14ac:dyDescent="0.25">
      <c r="A16" s="196" t="s">
        <v>74</v>
      </c>
    </row>
    <row r="17" spans="1:1" x14ac:dyDescent="0.25">
      <c r="A17" s="196" t="s">
        <v>400</v>
      </c>
    </row>
    <row r="18" spans="1:1" x14ac:dyDescent="0.25">
      <c r="A18" s="196" t="s">
        <v>78</v>
      </c>
    </row>
    <row r="19" spans="1:1" x14ac:dyDescent="0.25">
      <c r="A19" s="196" t="s">
        <v>79</v>
      </c>
    </row>
    <row r="20" spans="1:1" x14ac:dyDescent="0.25">
      <c r="A20" s="196" t="s">
        <v>80</v>
      </c>
    </row>
    <row r="21" spans="1:1" x14ac:dyDescent="0.25">
      <c r="A21" s="196" t="s">
        <v>81</v>
      </c>
    </row>
    <row r="22" spans="1:1" x14ac:dyDescent="0.25">
      <c r="A22" s="196" t="s">
        <v>85</v>
      </c>
    </row>
    <row r="23" spans="1:1" x14ac:dyDescent="0.25">
      <c r="A23" s="210" t="s">
        <v>316</v>
      </c>
    </row>
    <row r="24" spans="1:1" x14ac:dyDescent="0.25">
      <c r="A24" s="210" t="s">
        <v>315</v>
      </c>
    </row>
    <row r="25" spans="1:1" x14ac:dyDescent="0.25">
      <c r="A25" s="196" t="s">
        <v>318</v>
      </c>
    </row>
    <row r="26" spans="1:1" x14ac:dyDescent="0.25">
      <c r="A26" s="196" t="s">
        <v>310</v>
      </c>
    </row>
    <row r="27" spans="1:1" x14ac:dyDescent="0.25">
      <c r="A27" s="196" t="s">
        <v>228</v>
      </c>
    </row>
    <row r="28" spans="1:1" x14ac:dyDescent="0.25">
      <c r="A28" s="196" t="s">
        <v>92</v>
      </c>
    </row>
  </sheetData>
  <sheetProtection algorithmName="SHA-512" hashValue="WWZGAJsL4iNNYed43QdHAFrun33m01YsgAnJ/cKCeOjxLCUlm9m6tNfMexDVJ0zl0oc9M+AoIpLluDklomPH1w==" saltValue="ur8vHYKpyb0XElFqE7jYcQ==" spinCount="100000" sheet="1" selectLockedCells="1"/>
  <sortState xmlns:xlrd2="http://schemas.microsoft.com/office/spreadsheetml/2017/richdata2" ref="A2:A28">
    <sortCondition ref="A2:A28"/>
  </sortState>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0" tint="-0.14999847407452621"/>
  </sheetPr>
  <dimension ref="A1:V189"/>
  <sheetViews>
    <sheetView zoomScaleNormal="100" workbookViewId="0">
      <pane xSplit="1" ySplit="5" topLeftCell="B6" activePane="bottomRight" state="frozen"/>
      <selection pane="topRight" activeCell="B1" sqref="B1"/>
      <selection pane="bottomLeft" activeCell="A6" sqref="A6"/>
      <selection pane="bottomRight" activeCell="A38" sqref="A38:XFD187"/>
    </sheetView>
  </sheetViews>
  <sheetFormatPr defaultColWidth="8.7109375" defaultRowHeight="15" x14ac:dyDescent="0.25"/>
  <cols>
    <col min="1" max="1" width="31.7109375" customWidth="1"/>
    <col min="2" max="2" width="25.7109375" style="63" customWidth="1"/>
    <col min="3" max="3" width="13.42578125" style="63" customWidth="1"/>
    <col min="4" max="4" width="25.7109375" customWidth="1"/>
    <col min="5" max="5" width="13.42578125" customWidth="1"/>
    <col min="6" max="6" width="25.7109375" customWidth="1"/>
    <col min="7" max="7" width="13.42578125" customWidth="1"/>
    <col min="8" max="8" width="25.7109375" customWidth="1"/>
    <col min="9" max="9" width="13.42578125" customWidth="1"/>
    <col min="10" max="10" width="25.7109375" customWidth="1"/>
    <col min="11" max="11" width="13.42578125" customWidth="1"/>
    <col min="12" max="12" width="25.7109375" customWidth="1"/>
    <col min="13" max="13" width="13.42578125" customWidth="1"/>
    <col min="14" max="14" width="25.7109375" customWidth="1"/>
    <col min="15" max="15" width="13.42578125" customWidth="1"/>
    <col min="16" max="16" width="25.7109375" customWidth="1"/>
    <col min="17" max="17" width="13.42578125" customWidth="1"/>
    <col min="18" max="18" width="25.7109375" customWidth="1"/>
    <col min="19" max="19" width="13.42578125" customWidth="1"/>
    <col min="20" max="20" width="25.7109375" customWidth="1"/>
    <col min="21" max="21" width="13.42578125" customWidth="1"/>
    <col min="22" max="28" width="31.7109375" customWidth="1"/>
  </cols>
  <sheetData>
    <row r="1" spans="1:22" s="37" customFormat="1" ht="13.9" customHeight="1" x14ac:dyDescent="0.25">
      <c r="A1" s="74" t="str">
        <f>CONCATENATE("PI Name: ",'Data Input'!B1)</f>
        <v xml:space="preserve">PI Name: </v>
      </c>
      <c r="B1" s="362" t="str">
        <f>IF('Data Input'!C5="","",'Data Input'!C1)</f>
        <v/>
      </c>
      <c r="C1" s="363"/>
      <c r="D1" s="355" t="str">
        <f>IF('Data Input'!E5="","",'Data Input'!E1)</f>
        <v/>
      </c>
      <c r="E1" s="356"/>
      <c r="F1" s="355" t="str">
        <f>IF('Data Input'!G5="","",'Data Input'!G1)</f>
        <v/>
      </c>
      <c r="G1" s="356"/>
      <c r="H1" s="355" t="str">
        <f>IF('Data Input'!I5="","",'Data Input'!I1)</f>
        <v/>
      </c>
      <c r="I1" s="356"/>
      <c r="J1" s="355" t="str">
        <f>IF('Data Input'!K5="","",'Data Input'!K1)</f>
        <v/>
      </c>
      <c r="K1" s="356"/>
      <c r="L1" s="355" t="str">
        <f>IF('Data Input'!M5="","",'Data Input'!M1)</f>
        <v/>
      </c>
      <c r="M1" s="356"/>
      <c r="N1" s="355" t="str">
        <f>IF('Data Input'!O5="","",'Data Input'!O1)</f>
        <v/>
      </c>
      <c r="O1" s="356"/>
      <c r="P1" s="355" t="str">
        <f>IF('Data Input'!Q5="","",'Data Input'!Q1)</f>
        <v/>
      </c>
      <c r="Q1" s="356"/>
      <c r="R1" s="355" t="str">
        <f>IF('Data Input'!S5="","",'Data Input'!S1)</f>
        <v/>
      </c>
      <c r="S1" s="356"/>
      <c r="T1" s="355" t="str">
        <f>IF('Data Input'!U5="","",'Data Input'!U1)</f>
        <v/>
      </c>
      <c r="U1" s="356"/>
    </row>
    <row r="2" spans="1:22" s="42" customFormat="1" ht="13.15" customHeight="1" x14ac:dyDescent="0.25">
      <c r="A2" s="75" t="str">
        <f>CONCATENATE("Funding Sponsor: ",'Data Input'!B2)</f>
        <v xml:space="preserve">Funding Sponsor: </v>
      </c>
      <c r="B2" s="364"/>
      <c r="C2" s="365"/>
      <c r="D2" s="357"/>
      <c r="E2" s="358"/>
      <c r="F2" s="357"/>
      <c r="G2" s="358"/>
      <c r="H2" s="357"/>
      <c r="I2" s="358"/>
      <c r="J2" s="357"/>
      <c r="K2" s="358"/>
      <c r="L2" s="357"/>
      <c r="M2" s="358"/>
      <c r="N2" s="357"/>
      <c r="O2" s="358"/>
      <c r="P2" s="357"/>
      <c r="Q2" s="358"/>
      <c r="R2" s="357"/>
      <c r="S2" s="358"/>
      <c r="T2" s="357"/>
      <c r="U2" s="358"/>
    </row>
    <row r="3" spans="1:22" s="42" customFormat="1" ht="13.15" customHeight="1" x14ac:dyDescent="0.25">
      <c r="A3" s="75" t="str">
        <f>CONCATENATE("Industry (Y/N): ",'Data Input'!B3)</f>
        <v xml:space="preserve">Industry (Y/N): </v>
      </c>
      <c r="B3" s="364"/>
      <c r="C3" s="365"/>
      <c r="D3" s="357"/>
      <c r="E3" s="358"/>
      <c r="F3" s="357"/>
      <c r="G3" s="358"/>
      <c r="H3" s="357"/>
      <c r="I3" s="358"/>
      <c r="J3" s="357"/>
      <c r="K3" s="358"/>
      <c r="L3" s="357"/>
      <c r="M3" s="358"/>
      <c r="N3" s="357"/>
      <c r="O3" s="358"/>
      <c r="P3" s="357"/>
      <c r="Q3" s="358"/>
      <c r="R3" s="357"/>
      <c r="S3" s="358"/>
      <c r="T3" s="357"/>
      <c r="U3" s="358"/>
    </row>
    <row r="4" spans="1:22" s="42" customFormat="1" ht="13.15" customHeight="1" x14ac:dyDescent="0.25">
      <c r="A4" s="76" t="str">
        <f>CONCATENATE("IRB: ",'Data Input'!B4)</f>
        <v xml:space="preserve">IRB: </v>
      </c>
      <c r="B4" s="366"/>
      <c r="C4" s="367"/>
      <c r="D4" s="359"/>
      <c r="E4" s="360"/>
      <c r="F4" s="359"/>
      <c r="G4" s="360"/>
      <c r="H4" s="359"/>
      <c r="I4" s="360"/>
      <c r="J4" s="359"/>
      <c r="K4" s="360"/>
      <c r="L4" s="359"/>
      <c r="M4" s="360"/>
      <c r="N4" s="359"/>
      <c r="O4" s="360"/>
      <c r="P4" s="359"/>
      <c r="Q4" s="360"/>
      <c r="R4" s="359"/>
      <c r="S4" s="360"/>
      <c r="T4" s="359"/>
      <c r="U4" s="360"/>
    </row>
    <row r="5" spans="1:22" s="89" customFormat="1" ht="30.6" customHeight="1" x14ac:dyDescent="0.25">
      <c r="A5" s="67" t="s">
        <v>102</v>
      </c>
      <c r="B5" s="368" t="str">
        <f>IF($B$1="","",'Data Input'!C5)</f>
        <v/>
      </c>
      <c r="C5" s="368"/>
      <c r="D5" s="353" t="str">
        <f>IF(D$1="","",'Data Input'!E5)</f>
        <v/>
      </c>
      <c r="E5" s="354"/>
      <c r="F5" s="353" t="str">
        <f>IF(F$1="","",'Data Input'!G5)</f>
        <v/>
      </c>
      <c r="G5" s="354"/>
      <c r="H5" s="353" t="str">
        <f>IF(H$1="","",'Data Input'!I5)</f>
        <v/>
      </c>
      <c r="I5" s="354"/>
      <c r="J5" s="353" t="str">
        <f>IF(J$1="","",'Data Input'!K5)</f>
        <v/>
      </c>
      <c r="K5" s="354"/>
      <c r="L5" s="353" t="str">
        <f>IF(L$1="","",'Data Input'!M5)</f>
        <v/>
      </c>
      <c r="M5" s="354"/>
      <c r="N5" s="353" t="str">
        <f>IF(N$1="","",'Data Input'!O5)</f>
        <v/>
      </c>
      <c r="O5" s="354"/>
      <c r="P5" s="353" t="str">
        <f>IF(P$1="","",'Data Input'!Q5)</f>
        <v/>
      </c>
      <c r="Q5" s="354"/>
      <c r="R5" s="353" t="str">
        <f>IF(R$1="","",'Data Input'!S5)</f>
        <v/>
      </c>
      <c r="S5" s="354"/>
      <c r="T5" s="353" t="str">
        <f>IF(T$1="","",'Data Input'!U5)</f>
        <v/>
      </c>
      <c r="U5" s="354"/>
    </row>
    <row r="6" spans="1:22" x14ac:dyDescent="0.25">
      <c r="A6" s="9" t="s">
        <v>103</v>
      </c>
      <c r="B6" s="369" t="str">
        <f>IF($B$1="","",'Data Input'!C6)</f>
        <v/>
      </c>
      <c r="C6" s="369"/>
      <c r="D6" s="349" t="str">
        <f>IF(D$1="","",'Data Input'!E6)</f>
        <v/>
      </c>
      <c r="E6" s="350"/>
      <c r="F6" s="349" t="str">
        <f>IF(F$1="","",'Data Input'!G6)</f>
        <v/>
      </c>
      <c r="G6" s="350"/>
      <c r="H6" s="349" t="str">
        <f>IF(H$1="","",'Data Input'!I6)</f>
        <v/>
      </c>
      <c r="I6" s="350"/>
      <c r="J6" s="349" t="str">
        <f>IF(J$1="","",'Data Input'!K6)</f>
        <v/>
      </c>
      <c r="K6" s="350"/>
      <c r="L6" s="349" t="str">
        <f>IF(L$1="","",'Data Input'!M6)</f>
        <v/>
      </c>
      <c r="M6" s="350"/>
      <c r="N6" s="349" t="str">
        <f>IF(N$1="","",'Data Input'!O6)</f>
        <v/>
      </c>
      <c r="O6" s="350"/>
      <c r="P6" s="349" t="str">
        <f>IF(P$1="","",'Data Input'!Q6)</f>
        <v/>
      </c>
      <c r="Q6" s="350"/>
      <c r="R6" s="349" t="str">
        <f>IF(R$1="","",'Data Input'!S6)</f>
        <v/>
      </c>
      <c r="S6" s="350"/>
      <c r="T6" s="349" t="str">
        <f>IF(T$1="","",'Data Input'!U6)</f>
        <v/>
      </c>
      <c r="U6" s="350"/>
    </row>
    <row r="7" spans="1:22" x14ac:dyDescent="0.25">
      <c r="A7" s="9" t="s">
        <v>133</v>
      </c>
      <c r="B7" s="369" t="str">
        <f>IF($B$1="","",'Data Input'!C7)</f>
        <v/>
      </c>
      <c r="C7" s="369"/>
      <c r="D7" s="349" t="str">
        <f>IF(D$1="","",'Data Input'!E7)</f>
        <v/>
      </c>
      <c r="E7" s="350"/>
      <c r="F7" s="349" t="str">
        <f>IF(F$1="","",'Data Input'!G7)</f>
        <v/>
      </c>
      <c r="G7" s="350"/>
      <c r="H7" s="349" t="str">
        <f>IF(H$1="","",'Data Input'!I7)</f>
        <v/>
      </c>
      <c r="I7" s="350"/>
      <c r="J7" s="349" t="str">
        <f>IF(J$1="","",'Data Input'!K7)</f>
        <v/>
      </c>
      <c r="K7" s="350"/>
      <c r="L7" s="349" t="str">
        <f>IF(L$1="","",'Data Input'!M7)</f>
        <v/>
      </c>
      <c r="M7" s="350"/>
      <c r="N7" s="349" t="str">
        <f>IF(N$1="","",'Data Input'!O7)</f>
        <v/>
      </c>
      <c r="O7" s="350"/>
      <c r="P7" s="349" t="str">
        <f>IF(P$1="","",'Data Input'!Q7)</f>
        <v/>
      </c>
      <c r="Q7" s="350"/>
      <c r="R7" s="349" t="str">
        <f>IF(R$1="","",'Data Input'!S7)</f>
        <v/>
      </c>
      <c r="S7" s="350"/>
      <c r="T7" s="349" t="str">
        <f>IF(T$1="","",'Data Input'!U7)</f>
        <v/>
      </c>
      <c r="U7" s="350"/>
    </row>
    <row r="8" spans="1:22" s="36" customFormat="1" x14ac:dyDescent="0.25">
      <c r="A8" s="10" t="s">
        <v>104</v>
      </c>
      <c r="B8" s="361" t="str">
        <f>IF($B$1="","",'Data Input'!C8)</f>
        <v/>
      </c>
      <c r="C8" s="361"/>
      <c r="D8" s="351" t="str">
        <f>IF(D$1="","",'Data Input'!E8)</f>
        <v/>
      </c>
      <c r="E8" s="352"/>
      <c r="F8" s="351" t="str">
        <f>IF(F$1="","",'Data Input'!G8)</f>
        <v/>
      </c>
      <c r="G8" s="352"/>
      <c r="H8" s="351" t="str">
        <f>IF(H$1="","",'Data Input'!I8)</f>
        <v/>
      </c>
      <c r="I8" s="352"/>
      <c r="J8" s="351" t="str">
        <f>IF(J$1="","",'Data Input'!K8)</f>
        <v/>
      </c>
      <c r="K8" s="352"/>
      <c r="L8" s="351" t="str">
        <f>IF(L$1="","",'Data Input'!M8)</f>
        <v/>
      </c>
      <c r="M8" s="352"/>
      <c r="N8" s="351" t="str">
        <f>IF(N$1="","",'Data Input'!O8)</f>
        <v/>
      </c>
      <c r="O8" s="352"/>
      <c r="P8" s="351" t="str">
        <f>IF(P$1="","",'Data Input'!Q8)</f>
        <v/>
      </c>
      <c r="Q8" s="352"/>
      <c r="R8" s="351" t="str">
        <f>IF(R$1="","",'Data Input'!S8)</f>
        <v/>
      </c>
      <c r="S8" s="352"/>
      <c r="T8" s="351" t="str">
        <f>IF(T$1="","",'Data Input'!U8)</f>
        <v/>
      </c>
      <c r="U8" s="352"/>
    </row>
    <row r="9" spans="1:22" x14ac:dyDescent="0.25">
      <c r="A9" s="11" t="s">
        <v>105</v>
      </c>
      <c r="B9" s="211" t="str">
        <f>IF(B1="","",'Data Input'!C94)</f>
        <v/>
      </c>
      <c r="C9" s="212" t="str">
        <f>IF(B9="","",IF($A$80=0,"No Rate",IF($A$80="Y",VLOOKUP(B9,$A$84:$C$163,3,FALSE),VLOOKUP(B9,$A$84:$C$173,2,FALSE)))*C60)</f>
        <v/>
      </c>
      <c r="D9" s="213" t="str">
        <f>IF(D1="","",'Data Input'!E94)</f>
        <v/>
      </c>
      <c r="E9" s="212" t="str">
        <f>IF(D9="","",IF($A$80=0,"No Rate",IF($A$80="Y",VLOOKUP(D9,$A$84:$C$173,3,FALSE),VLOOKUP(D9,$A$84:$C$173,2,FALSE)))*E60)</f>
        <v/>
      </c>
      <c r="F9" s="213" t="str">
        <f>IF(F1="","",'Data Input'!G94)</f>
        <v/>
      </c>
      <c r="G9" s="212" t="str">
        <f>IF(F9="","",IF($A$80=0,"No Rate",IF($A$80="Y",VLOOKUP(F9,$A$84:$C$173,3,FALSE),VLOOKUP(F9,$A$84:$C$173,2,FALSE)))*G60)</f>
        <v/>
      </c>
      <c r="H9" s="213" t="str">
        <f>IF(H1="","",'Data Input'!I94)</f>
        <v/>
      </c>
      <c r="I9" s="212" t="str">
        <f>IF(H9="","",IF($A$80=0,"No Rate",IF($A$80="Y",VLOOKUP(H9,$A$84:$C$173,3,FALSE),VLOOKUP(H9,$A$84:$C$173,2,FALSE)))*I60)</f>
        <v/>
      </c>
      <c r="J9" s="213" t="str">
        <f>IF(J1="","",'Data Input'!K94)</f>
        <v/>
      </c>
      <c r="K9" s="212" t="str">
        <f>IF(J9="","",IF($A$80=0,"No Rate",IF($A$80="Y",VLOOKUP(J9,$A$84:$C$173,3,FALSE),VLOOKUP(J9,$A$84:$C$173,2,FALSE)))*K60)</f>
        <v/>
      </c>
      <c r="L9" s="213" t="str">
        <f>IF(L1="","",'Data Input'!M94)</f>
        <v/>
      </c>
      <c r="M9" s="212" t="str">
        <f>IF(L9="","",IF($A$80=0,"No Rate",IF($A$80="Y",VLOOKUP(L9,$A$84:$C$173,3,FALSE),VLOOKUP(L9,$A$84:$C$173,2,FALSE)))*M60)</f>
        <v/>
      </c>
      <c r="N9" s="213" t="str">
        <f>IF(N1="","",'Data Input'!O94)</f>
        <v/>
      </c>
      <c r="O9" s="212" t="str">
        <f>IF(N9="","",IF($A$80=0,"No Rate",IF($A$80="Y",VLOOKUP(N9,$A$84:$C$173,3,FALSE),VLOOKUP(N9,$A$84:$C$173,2,FALSE)))*O60)</f>
        <v/>
      </c>
      <c r="P9" s="213" t="str">
        <f>IF(P1="","",'Data Input'!Q94)</f>
        <v/>
      </c>
      <c r="Q9" s="212" t="str">
        <f>IF(P9="","",IF($A$80=0,"No Rate",IF($A$80="Y",VLOOKUP(P9,$A$84:$C$173,3,FALSE),VLOOKUP(P9,$A$84:$C$173,2,FALSE)))*Q60)</f>
        <v/>
      </c>
      <c r="R9" s="213" t="str">
        <f>IF(R1="","",'Data Input'!S94)</f>
        <v/>
      </c>
      <c r="S9" s="212" t="str">
        <f>IF(R9="","",IF($A$80=0,"No Rate",IF($A$80="Y",VLOOKUP(R9,$A$84:$C$173,3,FALSE),VLOOKUP(R9,$A$84:$C$173,2,FALSE)))*S60)</f>
        <v/>
      </c>
      <c r="T9" s="213" t="str">
        <f>IF(T1="","",'Data Input'!U94)</f>
        <v/>
      </c>
      <c r="U9" s="214" t="str">
        <f>IF(T9="","",IF($A$80=0,"No Rate",IF($A$80="Y",VLOOKUP(T9,$A$84:$C$173,3,FALSE),VLOOKUP(T9,$A$84:$C$173,2,FALSE)))*U60)</f>
        <v/>
      </c>
    </row>
    <row r="10" spans="1:22" x14ac:dyDescent="0.25">
      <c r="A10" s="11" t="s">
        <v>106</v>
      </c>
      <c r="B10" s="215" t="str">
        <f>IF(B1="","",IF(B8="Scattersite",'Data Input'!D119,'Data Input'!D95))</f>
        <v/>
      </c>
      <c r="C10" s="216" t="str">
        <f>IF(B10="","",IF($A$80=0,"No Rate",IF($A$80="Y",B10*$A$82,B10*$A$81)))</f>
        <v/>
      </c>
      <c r="D10" s="217" t="str">
        <f>IF(D1="","",IF(D8="Scattersite",'Data Input'!F119,'Data Input'!F95))</f>
        <v/>
      </c>
      <c r="E10" s="216" t="str">
        <f>IF(D10="","",IF($A$80=0,"No Rate",IF($A$80="Y",D10*$A$82,D10*$A$81)))</f>
        <v/>
      </c>
      <c r="F10" s="217" t="str">
        <f>IF(F1="","",IF(F8="Scattersite",'Data Input'!H119,'Data Input'!H95))</f>
        <v/>
      </c>
      <c r="G10" s="216" t="str">
        <f>IF(F10="","",IF($A$80=0,"No Rate",IF($A$80="Y",F10*$A$82,F10*$A$81)))</f>
        <v/>
      </c>
      <c r="H10" s="217" t="str">
        <f>IF(H1="","",IF(H8="Scattersite",'Data Input'!J119,'Data Input'!J95))</f>
        <v/>
      </c>
      <c r="I10" s="216" t="str">
        <f>IF(H10="","",IF($A$80=0,"No Rate",IF($A$80="Y",H10*$A$82,H10*$A$81)))</f>
        <v/>
      </c>
      <c r="J10" s="217" t="str">
        <f>IF(J1="","",IF(J8="Scattersite",'Data Input'!L119,'Data Input'!L95))</f>
        <v/>
      </c>
      <c r="K10" s="216" t="str">
        <f>IF(J10="","",IF($A$80=0,"No Rate",IF($A$80="Y",J10*$A$82,J10*$A$81)))</f>
        <v/>
      </c>
      <c r="L10" s="217" t="str">
        <f>IF(L1="","",IF(L8="Scattersite",'Data Input'!N119,'Data Input'!N95))</f>
        <v/>
      </c>
      <c r="M10" s="216" t="str">
        <f>IF(L10="","",IF($A$80=0,"No Rate",IF($A$80="Y",L10*$A$82,L10*$A$81)))</f>
        <v/>
      </c>
      <c r="N10" s="217" t="str">
        <f>IF(N1="","",IF(N8="Scattersite",'Data Input'!P119,'Data Input'!P95))</f>
        <v/>
      </c>
      <c r="O10" s="216" t="str">
        <f>IF(N10="","",IF($A$80=0,"No Rate",IF($A$80="Y",N10*$A$82,N10*$A$81)))</f>
        <v/>
      </c>
      <c r="P10" s="217" t="str">
        <f>IF(P1="","",IF(P8="Scattersite",'Data Input'!R119,'Data Input'!R95))</f>
        <v/>
      </c>
      <c r="Q10" s="216" t="str">
        <f>IF(P10="","",IF($A$80=0,"No Rate",IF($A$80="Y",P10*$A$82,P10*$A$81)))</f>
        <v/>
      </c>
      <c r="R10" s="217" t="str">
        <f>IF(R1="","",IF(R8="Scattersite",'Data Input'!T119,'Data Input'!T95))</f>
        <v/>
      </c>
      <c r="S10" s="216" t="str">
        <f>IF(R10="","",IF($A$80=0,"No Rate",IF($A$80="Y",R10*$A$82,R10*$A$81)))</f>
        <v/>
      </c>
      <c r="T10" s="217" t="str">
        <f>IF(T1="","",IF(T8="Scattersite",'Data Input'!V119,'Data Input'!V95))</f>
        <v/>
      </c>
      <c r="U10" s="218" t="str">
        <f>IF(T10="","",IF($A$80=0,"No Rate",IF($A$80="Y",T10*$A$82,T10*$A$81)))</f>
        <v/>
      </c>
    </row>
    <row r="11" spans="1:22" x14ac:dyDescent="0.25">
      <c r="A11" s="11" t="s">
        <v>134</v>
      </c>
      <c r="B11" s="215" t="str">
        <f>IF(B$1="","",'Data Input'!C117)</f>
        <v/>
      </c>
      <c r="C11" s="216" t="str">
        <f>IF(B11="","",IF($A$80=0,"No Rate",IF($A$80="Y",VLOOKUP(CONCATENATE("Sample Processing Level ",B11),$A$84:$C$173,3,FALSE),VLOOKUP(CONCATENATE("Sample Processing Level ",B11),$A$84:$C$173,2,FALSE)))*C60)</f>
        <v/>
      </c>
      <c r="D11" s="219" t="str">
        <f>IF(D$1="","",'Data Input'!E117)</f>
        <v/>
      </c>
      <c r="E11" s="216" t="str">
        <f>IF(D11="","",IF($A$80=0,"No Rate",IF($A$80="Y",VLOOKUP(CONCATENATE("Sample Processing Level ",D11),$A$84:$C$173,3,FALSE),VLOOKUP(CONCATENATE("Sample Processing Level ",D11),$A$84:$C$173,2,FALSE)))*E60)</f>
        <v/>
      </c>
      <c r="F11" s="219" t="str">
        <f>IF(F$1="","",'Data Input'!G117)</f>
        <v/>
      </c>
      <c r="G11" s="216" t="str">
        <f>IF(F11="","",IF($A$80=0,"No Rate",IF($A$80="Y",VLOOKUP(CONCATENATE("Sample Processing Level ",F11),$A$84:$C$173,3,FALSE),VLOOKUP(CONCATENATE("Sample Processing Level ",F11),$A$84:$C$173,2,FALSE)))*G60)</f>
        <v/>
      </c>
      <c r="H11" s="219" t="str">
        <f>IF(H$1="","",'Data Input'!I117)</f>
        <v/>
      </c>
      <c r="I11" s="216" t="str">
        <f>IF(H11="","",IF($A$80=0,"No Rate",IF($A$80="Y",VLOOKUP(CONCATENATE("Sample Processing Level ",H11),$A$84:$C$173,3,FALSE),VLOOKUP(CONCATENATE("Sample Processing Level ",H11),$A$84:$C$173,2,FALSE)))*I60)</f>
        <v/>
      </c>
      <c r="J11" s="219" t="str">
        <f>IF(H$1="","",'Data Input'!K117)</f>
        <v/>
      </c>
      <c r="K11" s="216" t="str">
        <f>IF(J11="","",IF($A$80=0,"No Rate",IF($A$80="Y",VLOOKUP(CONCATENATE("Sample Processing Level ",J11),$A$84:$C$173,3,FALSE),VLOOKUP(CONCATENATE("Sample Processing Level ",J11),$A$84:$C$173,2,FALSE)))*K60)</f>
        <v/>
      </c>
      <c r="L11" s="219" t="str">
        <f>IF(L$1="","",'Data Input'!M117)</f>
        <v/>
      </c>
      <c r="M11" s="216" t="str">
        <f>IF(L11="","",IF($A$80=0,"No Rate",IF($A$80="Y",VLOOKUP(CONCATENATE("Sample Processing Level ",L11),$A$84:$C$173,3,FALSE),VLOOKUP(CONCATENATE("Sample Processing Level ",L11),$A$84:$C$173,2,FALSE)))*M60)</f>
        <v/>
      </c>
      <c r="N11" s="219" t="str">
        <f>IF(N$1="","",'Data Input'!O117)</f>
        <v/>
      </c>
      <c r="O11" s="216" t="str">
        <f>IF(N11="","",IF($A$80=0,"No Rate",IF($A$80="Y",VLOOKUP(CONCATENATE("Sample Processing Level ",N11),$A$84:$C$173,3,FALSE),VLOOKUP(CONCATENATE("Sample Processing Level ",N11),$A$84:$C$173,2,FALSE)))*O60)</f>
        <v/>
      </c>
      <c r="P11" s="219" t="str">
        <f>IF(P$1="","",'Data Input'!Q117)</f>
        <v/>
      </c>
      <c r="Q11" s="216" t="str">
        <f>IF(P11="","",IF($A$80=0,"No Rate",IF($A$80="Y",VLOOKUP(CONCATENATE("Sample Processing Level ",P11),$A$84:$C$173,3,FALSE),VLOOKUP(CONCATENATE("Sample Processing Level ",P11),$A$84:$C$173,2,FALSE)))*Q60)</f>
        <v/>
      </c>
      <c r="R11" s="219" t="str">
        <f>IF(R$1="","",'Data Input'!S117)</f>
        <v/>
      </c>
      <c r="S11" s="216" t="str">
        <f>IF(R11="","",IF($A$80=0,"No Rate",IF($A$80="Y",VLOOKUP(CONCATENATE("Sample Processing Level ",R11),$A$84:$C$173,3,FALSE),VLOOKUP(CONCATENATE("Sample Processing Level ",R11),$A$84:$C$173,2,FALSE)))*S60)</f>
        <v/>
      </c>
      <c r="T11" s="219" t="str">
        <f>IF(T$1="","",'Data Input'!U117)</f>
        <v/>
      </c>
      <c r="U11" s="218" t="str">
        <f>IF(T11="","",IF($A$80=0,"No Rate",IF($A$80="Y",VLOOKUP(CONCATENATE("Sample Processing Level ",T11),$A$84:$C$173,3,FALSE),VLOOKUP(CONCATENATE("Sample Processing Level ",T11),$A$84:$C$173,2,FALSE)))*U60)</f>
        <v/>
      </c>
    </row>
    <row r="12" spans="1:22" x14ac:dyDescent="0.25">
      <c r="A12" s="11" t="s">
        <v>404</v>
      </c>
      <c r="B12" s="215" t="str">
        <f>IF(B$1="","",'Data Input'!D26)</f>
        <v/>
      </c>
      <c r="C12" s="216" t="str">
        <f>IF(B12="","",IF($A$74=0,"No Rate",IF($A$74="Y",B12*$A$76,B12*$A$75)))</f>
        <v/>
      </c>
      <c r="D12" s="219" t="str">
        <f>IF(D$1="","",'Data Input'!F26)</f>
        <v/>
      </c>
      <c r="E12" s="216" t="str">
        <f>IF(D12="","",IF($A$74=0,"No Rate",IF($A$74="Y",D12*$A$76,D12*$A$75)))</f>
        <v/>
      </c>
      <c r="F12" s="219" t="str">
        <f>IF(F$1="","",'Data Input'!H26)</f>
        <v/>
      </c>
      <c r="G12" s="216" t="str">
        <f>IF(F12="","",IF($A$74=0,"No Rate",IF($A$74="Y",F12*$A$76,F12*$A$75)))</f>
        <v/>
      </c>
      <c r="H12" s="219" t="str">
        <f>IF(H$1="","",'Data Input'!J26)</f>
        <v/>
      </c>
      <c r="I12" s="216" t="str">
        <f>IF(H12="","",IF($A$74=0,"No Rate",IF($A$74="Y",H12*$A$76,H12*$A$75)))</f>
        <v/>
      </c>
      <c r="J12" s="219" t="str">
        <f>IF(J$1="","",'Data Input'!L26)</f>
        <v/>
      </c>
      <c r="K12" s="216" t="str">
        <f>IF(J12="","",IF($A$74=0,"No Rate",IF($A$74="Y",J12*$A$76,J12*$A$75)))</f>
        <v/>
      </c>
      <c r="L12" s="219" t="str">
        <f>IF(L$1="","",'Data Input'!N26)</f>
        <v/>
      </c>
      <c r="M12" s="216" t="str">
        <f>IF(L12="","",IF($A$74=0,"No Rate",IF($A$74="Y",L12*$A$76,L12*$A$75)))</f>
        <v/>
      </c>
      <c r="N12" s="219" t="str">
        <f>IF(N$1="","",'Data Input'!P26)</f>
        <v/>
      </c>
      <c r="O12" s="216" t="str">
        <f>IF(N12="","",IF($A$74=0,"No Rate",IF($A$74="Y",N12*$A$76,N12*$A$75)))</f>
        <v/>
      </c>
      <c r="P12" s="219" t="str">
        <f>IF(P$1="","",'Data Input'!R26)</f>
        <v/>
      </c>
      <c r="Q12" s="216" t="str">
        <f>IF(P12="","",IF($A$74=0,"No Rate",IF($A$74="Y",P12*$A$76,P12*$A$75)))</f>
        <v/>
      </c>
      <c r="R12" s="219" t="str">
        <f>IF(R$1="","",'Data Input'!T26)</f>
        <v/>
      </c>
      <c r="S12" s="216" t="str">
        <f>IF(R12="","",IF($A$74=0,"No Rate",IF($A$74="Y",R12*$A$76,R12*$A$75)))</f>
        <v/>
      </c>
      <c r="T12" s="219" t="str">
        <f>IF(T$1="","",'Data Input'!V26)</f>
        <v/>
      </c>
      <c r="U12" s="218" t="str">
        <f>IF(T12="","",IF($A$74=0,"No Rate",IF($A$74="Y",T12*$A$76,T12*$A$75)))</f>
        <v/>
      </c>
    </row>
    <row r="13" spans="1:22" x14ac:dyDescent="0.25">
      <c r="A13" s="10" t="s">
        <v>107</v>
      </c>
      <c r="B13" s="220" t="str">
        <f>IF(B$1="","",'Data Input'!C73)</f>
        <v/>
      </c>
      <c r="C13" s="221" t="str">
        <f>IF(B13="","",IF($A$80=0,"No Rate",IF($A$80="Y",VLOOKUP(CONCATENATE(B13," Supply Usage"),$A$84:$C$173,3,FALSE),VLOOKUP(CONCATENATE(B13," Supply Usage"),$A$84:$C$173,2,FALSE)))*C60)</f>
        <v/>
      </c>
      <c r="D13" s="222" t="str">
        <f>IF(D$1="","",'Data Input'!E73)</f>
        <v/>
      </c>
      <c r="E13" s="221" t="str">
        <f>IF(D13="","",IF($A$80=0,"No Rate",IF($A$80="Y",VLOOKUP(CONCATENATE(D13," Supply Usage"),$A$84:$C$173,3,FALSE),VLOOKUP(CONCATENATE(D13," Supply Usage"),$A$84:$C$173,2,FALSE)))*E60)</f>
        <v/>
      </c>
      <c r="F13" s="222" t="str">
        <f>IF(F$1="","",'Data Input'!G73)</f>
        <v/>
      </c>
      <c r="G13" s="221" t="str">
        <f>IF(F13="","",IF($A$80=0,"No Rate",IF($A$80="Y",VLOOKUP(CONCATENATE(F13," Supply Usage"),$A$84:$C$173,3,FALSE),VLOOKUP(CONCATENATE(F13," Supply Usage"),$A$84:$C$173,2,FALSE)))*G60)</f>
        <v/>
      </c>
      <c r="H13" s="222" t="str">
        <f>IF(H$1="","",'Data Input'!I73)</f>
        <v/>
      </c>
      <c r="I13" s="221" t="str">
        <f>IF(H13="","",IF($A$80=0,"No Rate",IF($A$80="Y",VLOOKUP(CONCATENATE(H13," Supply Usage"),$A$84:$C$173,3,FALSE),VLOOKUP(CONCATENATE(H13," Supply Usage"),$A$84:$C$173,2,FALSE)))*I60)</f>
        <v/>
      </c>
      <c r="J13" s="223" t="str">
        <f>IF(J$1="","",'Data Input'!K73)</f>
        <v/>
      </c>
      <c r="K13" s="224" t="str">
        <f>IF(J13="","",IF($A$80=0,"No Rate",IF($A$80="Y",VLOOKUP(CONCATENATE(J13," Supply Usage"),$A$84:$C$173,3,FALSE),VLOOKUP(CONCATENATE(J13," Supply Usage"),$A$84:$C$173,2,FALSE)))*K60)</f>
        <v/>
      </c>
      <c r="L13" s="222" t="str">
        <f>IF(L$1="","",'Data Input'!M73)</f>
        <v/>
      </c>
      <c r="M13" s="221" t="str">
        <f>IF(L13="","",IF($A$80=0,"No Rate",IF($A$80="Y",VLOOKUP(CONCATENATE(L13," Supply Usage"),$A$84:$C$173,3,FALSE),VLOOKUP(CONCATENATE(L13," Supply Usage"),$A$84:$C$173,2,FALSE)))*M60)</f>
        <v/>
      </c>
      <c r="N13" s="222" t="str">
        <f>IF(N$1="","",'Data Input'!O73)</f>
        <v/>
      </c>
      <c r="O13" s="221" t="str">
        <f>IF(N13="","",IF($A$80=0,"No Rate",IF($A$80="Y",VLOOKUP(CONCATENATE(N13," Supply Usage"),$A$84:$C$173,3,FALSE),VLOOKUP(CONCATENATE(N13," Supply Usage"),$A$84:$C$173,2,FALSE)))*O60)</f>
        <v/>
      </c>
      <c r="P13" s="222" t="str">
        <f>IF(P$1="","",'Data Input'!Q73)</f>
        <v/>
      </c>
      <c r="Q13" s="221" t="str">
        <f>IF(P13="","",IF($A$80=0,"No Rate",IF($A$80="Y",VLOOKUP(CONCATENATE(P13," Supply Usage"),$A$84:$C$173,3,FALSE),VLOOKUP(CONCATENATE(P13," Supply Usage"),$A$84:$C$173,2,FALSE)))*Q60)</f>
        <v/>
      </c>
      <c r="R13" s="222" t="str">
        <f>IF(R$1="","",'Data Input'!S73)</f>
        <v/>
      </c>
      <c r="S13" s="221" t="str">
        <f>IF(R13="","",IF($A$80=0,"No Rate",IF($A$80="Y",VLOOKUP(CONCATENATE(R13," Supply Usage"),$A$84:$C$173,3,FALSE),VLOOKUP(CONCATENATE(R13," Supply Usage"),$A$84:$C$173,2,FALSE)))*S60)</f>
        <v/>
      </c>
      <c r="T13" s="222" t="str">
        <f>IF(T$1="","",'Data Input'!U73)</f>
        <v/>
      </c>
      <c r="U13" s="225" t="str">
        <f>IF(T13="","",IF($A$80=0,"No Rate",IF($A$80="Y",VLOOKUP(CONCATENATE(T13," Supply Usage"),$A$84:$C$173,3,FALSE),VLOOKUP(CONCATENATE(T13," Supply Usage"),$A$84:$C$173,2,FALSE)))*U60)</f>
        <v/>
      </c>
      <c r="V13" s="81"/>
    </row>
    <row r="14" spans="1:22" x14ac:dyDescent="0.25">
      <c r="A14" s="11" t="s">
        <v>108</v>
      </c>
      <c r="B14" s="211" t="str">
        <f>CONCATENATE('Data Input'!C59,'Data Input'!C60,'Data Input'!C61,'Data Input'!C62,'Data Input'!C63,'Data Input'!C64,'Data Input'!C65,'Data Input'!C66,'Data Input'!C67,'Data Input'!C68,'Data Input'!C69,'Data Input'!C70,'Data Input'!C71,'Data Input'!C72)</f>
        <v/>
      </c>
      <c r="C14" s="212" t="str">
        <f>IF(C39="","",IF($A$80=0,"No Rate",(IF($A$80="Y",VLOOKUP(C39,$A$84:$C$173,3,FALSE),VLOOKUP(C39,$A$84:$C$173,2,FALSE))*B39)))</f>
        <v/>
      </c>
      <c r="D14" s="219" t="str">
        <f>CONCATENATE('Data Input'!E59,'Data Input'!E60,'Data Input'!E61,'Data Input'!E62,'Data Input'!E63,'Data Input'!E64,'Data Input'!E65,'Data Input'!E66,'Data Input'!E67,'Data Input'!E68,'Data Input'!E69,'Data Input'!E70,'Data Input'!E71,'Data Input'!E72)</f>
        <v/>
      </c>
      <c r="E14" s="212" t="str">
        <f t="shared" ref="E14:E34" si="0">IF(E39="","",IF($A$80=0,"No Rate",(IF($A$80="Y",VLOOKUP(E39,$A$84:$C$173,3,FALSE),VLOOKUP(E39,$A$84:$C$173,2,FALSE))*D39)))</f>
        <v/>
      </c>
      <c r="F14" s="219" t="str">
        <f>CONCATENATE('Data Input'!G59,'Data Input'!G60,'Data Input'!G61,'Data Input'!G62,'Data Input'!G63,'Data Input'!G64,'Data Input'!G65,'Data Input'!G66,'Data Input'!G67,'Data Input'!G68,'Data Input'!G69,'Data Input'!G70,'Data Input'!G71,'Data Input'!G72)</f>
        <v/>
      </c>
      <c r="G14" s="212" t="str">
        <f t="shared" ref="G14:G34" si="1">IF(G39="","",IF($A$80=0,"No Rate",(IF($A$80="Y",VLOOKUP(G39,$A$84:$C$173,3,FALSE),VLOOKUP(G39,$A$84:$C$173,2,FALSE))*F39)))</f>
        <v/>
      </c>
      <c r="H14" s="219" t="str">
        <f>CONCATENATE('Data Input'!I59,'Data Input'!I60,'Data Input'!I61,'Data Input'!I62,'Data Input'!I63,'Data Input'!I64,'Data Input'!I65,'Data Input'!I66,'Data Input'!I67,'Data Input'!I68,'Data Input'!I69,'Data Input'!I70,'Data Input'!I71,'Data Input'!I72)</f>
        <v/>
      </c>
      <c r="I14" s="212" t="str">
        <f t="shared" ref="I14:I34" si="2">IF(I39="","",IF($A$80=0,"No Rate",(IF($A$80="Y",VLOOKUP(I39,$A$84:$C$173,3,FALSE),VLOOKUP(I39,$A$84:$C$173,2,FALSE))*H39)))</f>
        <v/>
      </c>
      <c r="J14" s="213" t="str">
        <f>CONCATENATE('Data Input'!K59,'Data Input'!K60,'Data Input'!K61,'Data Input'!K62,'Data Input'!K63,'Data Input'!K64,'Data Input'!K65,'Data Input'!K66,'Data Input'!K67,'Data Input'!K68,'Data Input'!K69,'Data Input'!K70,'Data Input'!K71,'Data Input'!K72)</f>
        <v/>
      </c>
      <c r="K14" s="212" t="str">
        <f t="shared" ref="K14:K34" si="3">IF(K39="","",IF($A$80=0,"No Rate",(IF($A$80="Y",VLOOKUP(K39,$A$84:$C$173,3,FALSE),VLOOKUP(K39,$A$84:$C$173,2,FALSE))*J39)))</f>
        <v/>
      </c>
      <c r="L14" s="219" t="str">
        <f>CONCATENATE('Data Input'!M59,'Data Input'!M60,'Data Input'!M61,'Data Input'!M62,'Data Input'!M63,'Data Input'!M64,'Data Input'!M65,'Data Input'!M66,'Data Input'!M67,'Data Input'!M68,'Data Input'!M69,'Data Input'!M70,'Data Input'!M71,'Data Input'!M72)</f>
        <v/>
      </c>
      <c r="M14" s="212" t="str">
        <f t="shared" ref="M14:M34" si="4">IF(M39="","",IF($A$80=0,"No Rate",(IF($A$80="Y",VLOOKUP(M39,$A$84:$C$173,3,FALSE),VLOOKUP(M39,$A$84:$C$173,2,FALSE))*L39)))</f>
        <v/>
      </c>
      <c r="N14" s="219" t="str">
        <f>CONCATENATE('Data Input'!O59,'Data Input'!O60,'Data Input'!O61,'Data Input'!O62,'Data Input'!O63,'Data Input'!O64,'Data Input'!O65,'Data Input'!O66,'Data Input'!O67,'Data Input'!O68,'Data Input'!O69,'Data Input'!O70,'Data Input'!O71,'Data Input'!O72)</f>
        <v/>
      </c>
      <c r="O14" s="212" t="str">
        <f t="shared" ref="O14:O34" si="5">IF(O39="","",IF($A$80=0,"No Rate",(IF($A$80="Y",VLOOKUP(O39,$A$84:$C$173,3,FALSE),VLOOKUP(O39,$A$84:$C$173,2,FALSE))*N39)))</f>
        <v/>
      </c>
      <c r="P14" s="219" t="str">
        <f>CONCATENATE('Data Input'!Q59,'Data Input'!Q60,'Data Input'!Q61,'Data Input'!Q62,'Data Input'!Q63,'Data Input'!Q64,'Data Input'!Q65,'Data Input'!Q66,'Data Input'!Q67,'Data Input'!Q68,'Data Input'!Q69,'Data Input'!Q70,'Data Input'!Q71,'Data Input'!Q72)</f>
        <v/>
      </c>
      <c r="Q14" s="212" t="str">
        <f t="shared" ref="Q14:Q34" si="6">IF(Q39="","",IF($A$80=0,"No Rate",(IF($A$80="Y",VLOOKUP(Q39,$A$84:$C$173,3,FALSE),VLOOKUP(Q39,$A$84:$C$173,2,FALSE))*P39)))</f>
        <v/>
      </c>
      <c r="R14" s="219" t="str">
        <f>CONCATENATE('Data Input'!S59,'Data Input'!S60,'Data Input'!S61,'Data Input'!S62,'Data Input'!S63,'Data Input'!S64,'Data Input'!S65,'Data Input'!S66,'Data Input'!S67,'Data Input'!S68,'Data Input'!S69,'Data Input'!S70,'Data Input'!S71,'Data Input'!S72)</f>
        <v/>
      </c>
      <c r="S14" s="212" t="str">
        <f t="shared" ref="S14:S34" si="7">IF(S39="","",IF($A$80=0,"No Rate",(IF($A$80="Y",VLOOKUP(S39,$A$84:$C$173,3,FALSE),VLOOKUP(S39,$A$84:$C$173,2,FALSE))*R39)))</f>
        <v/>
      </c>
      <c r="T14" s="219" t="str">
        <f>CONCATENATE('Data Input'!U59,'Data Input'!U60,'Data Input'!U61,'Data Input'!U62,'Data Input'!U63,'Data Input'!U64,'Data Input'!U65,'Data Input'!U66,'Data Input'!U67,'Data Input'!U68,'Data Input'!U69,'Data Input'!U70,'Data Input'!U71,'Data Input'!U72)</f>
        <v/>
      </c>
      <c r="U14" s="218" t="str">
        <f t="shared" ref="U14:U34" si="8">IF(U39="","",IF($A$80=0,"No Rate",(IF($A$80="Y",VLOOKUP(U39,$A$84:$C$173,3,FALSE),VLOOKUP(U39,$A$84:$C$173,2,FALSE))*T39)))</f>
        <v/>
      </c>
    </row>
    <row r="15" spans="1:22" x14ac:dyDescent="0.25">
      <c r="A15" s="12"/>
      <c r="B15" s="215" t="str">
        <f>IF(B$1="","",'Data Input'!C97)</f>
        <v/>
      </c>
      <c r="C15" s="212" t="str">
        <f>IF(C40="","",IF($A$80=0,"No Rate",(IF($A$80="Y",VLOOKUP(C40,$A$84:$C$163,3,FALSE),VLOOKUP(C40,$A$84:$C$163,2,FALSE))*B40)))</f>
        <v/>
      </c>
      <c r="D15" s="219" t="str">
        <f>IF(D$1="","",'Data Input'!E97)</f>
        <v/>
      </c>
      <c r="E15" s="212" t="str">
        <f t="shared" si="0"/>
        <v/>
      </c>
      <c r="F15" s="219" t="str">
        <f>IF(F$1="","",'Data Input'!G97)</f>
        <v/>
      </c>
      <c r="G15" s="212" t="str">
        <f t="shared" si="1"/>
        <v/>
      </c>
      <c r="H15" s="219" t="str">
        <f>IF(H$1="","",'Data Input'!I97)</f>
        <v/>
      </c>
      <c r="I15" s="212" t="str">
        <f t="shared" si="2"/>
        <v/>
      </c>
      <c r="J15" s="219" t="str">
        <f>IF(J$1="","",'Data Input'!K97)</f>
        <v/>
      </c>
      <c r="K15" s="212" t="str">
        <f t="shared" si="3"/>
        <v/>
      </c>
      <c r="L15" s="219" t="str">
        <f>IF(L$1="","",'Data Input'!M97)</f>
        <v/>
      </c>
      <c r="M15" s="212" t="str">
        <f t="shared" si="4"/>
        <v/>
      </c>
      <c r="N15" s="219" t="str">
        <f>IF(N$1="","",'Data Input'!O97)</f>
        <v/>
      </c>
      <c r="O15" s="212" t="str">
        <f t="shared" si="5"/>
        <v/>
      </c>
      <c r="P15" s="219" t="str">
        <f>IF(P$1="","",'Data Input'!Q97)</f>
        <v/>
      </c>
      <c r="Q15" s="212" t="str">
        <f t="shared" si="6"/>
        <v/>
      </c>
      <c r="R15" s="219" t="str">
        <f>IF(R$1="","",'Data Input'!S97)</f>
        <v/>
      </c>
      <c r="S15" s="212" t="str">
        <f t="shared" si="7"/>
        <v/>
      </c>
      <c r="T15" s="219" t="str">
        <f>IF(T$1="","",'Data Input'!U97)</f>
        <v/>
      </c>
      <c r="U15" s="218" t="str">
        <f t="shared" si="8"/>
        <v/>
      </c>
    </row>
    <row r="16" spans="1:22" x14ac:dyDescent="0.25">
      <c r="A16" s="12"/>
      <c r="B16" s="215" t="str">
        <f>IF(B$1="","",'Data Input'!C98)</f>
        <v/>
      </c>
      <c r="C16" s="212" t="str">
        <f t="shared" ref="C16:C34" si="9">IF(C41="","",IF($A$80=0,"No Rate",(IF($A$80="Y",VLOOKUP(C41,$A$84:$C$173,3,FALSE),VLOOKUP(C41,$A$84:$C$173,2,FALSE))*B41)))</f>
        <v/>
      </c>
      <c r="D16" s="219" t="str">
        <f>IF(D$1="","",'Data Input'!E98)</f>
        <v/>
      </c>
      <c r="E16" s="212" t="str">
        <f t="shared" si="0"/>
        <v/>
      </c>
      <c r="F16" s="219" t="str">
        <f>IF(F$1="","",'Data Input'!G98)</f>
        <v/>
      </c>
      <c r="G16" s="212" t="str">
        <f t="shared" si="1"/>
        <v/>
      </c>
      <c r="H16" s="219" t="str">
        <f>IF(H$1="","",'Data Input'!I98)</f>
        <v/>
      </c>
      <c r="I16" s="212" t="str">
        <f t="shared" si="2"/>
        <v/>
      </c>
      <c r="J16" s="219" t="str">
        <f>IF(J$1="","",'Data Input'!K98)</f>
        <v/>
      </c>
      <c r="K16" s="212" t="str">
        <f t="shared" si="3"/>
        <v/>
      </c>
      <c r="L16" s="219" t="str">
        <f>IF(L$1="","",'Data Input'!M98)</f>
        <v/>
      </c>
      <c r="M16" s="212" t="str">
        <f t="shared" si="4"/>
        <v/>
      </c>
      <c r="N16" s="219" t="str">
        <f>IF(N$1="","",'Data Input'!O98)</f>
        <v/>
      </c>
      <c r="O16" s="212" t="str">
        <f t="shared" si="5"/>
        <v/>
      </c>
      <c r="P16" s="219" t="str">
        <f>IF(P$1="","",'Data Input'!Q98)</f>
        <v/>
      </c>
      <c r="Q16" s="212" t="str">
        <f t="shared" si="6"/>
        <v/>
      </c>
      <c r="R16" s="219" t="str">
        <f>IF(R$1="","",'Data Input'!S98)</f>
        <v/>
      </c>
      <c r="S16" s="212" t="str">
        <f t="shared" si="7"/>
        <v/>
      </c>
      <c r="T16" s="219" t="str">
        <f>IF(T$1="","",'Data Input'!U98)</f>
        <v/>
      </c>
      <c r="U16" s="218" t="str">
        <f t="shared" si="8"/>
        <v/>
      </c>
    </row>
    <row r="17" spans="1:22" x14ac:dyDescent="0.25">
      <c r="A17" s="12"/>
      <c r="B17" s="215" t="str">
        <f>IF(B$1="","",'Data Input'!C99)</f>
        <v/>
      </c>
      <c r="C17" s="212" t="str">
        <f t="shared" si="9"/>
        <v/>
      </c>
      <c r="D17" s="219" t="str">
        <f>IF(D$1="","",'Data Input'!E99)</f>
        <v/>
      </c>
      <c r="E17" s="212" t="str">
        <f t="shared" si="0"/>
        <v/>
      </c>
      <c r="F17" s="219" t="str">
        <f>IF(F$1="","",'Data Input'!G99)</f>
        <v/>
      </c>
      <c r="G17" s="212" t="str">
        <f t="shared" si="1"/>
        <v/>
      </c>
      <c r="H17" s="219" t="str">
        <f>IF(H$1="","",'Data Input'!I99)</f>
        <v/>
      </c>
      <c r="I17" s="212" t="str">
        <f t="shared" si="2"/>
        <v/>
      </c>
      <c r="J17" s="219" t="str">
        <f>IF(J$1="","",'Data Input'!K99)</f>
        <v/>
      </c>
      <c r="K17" s="212" t="str">
        <f t="shared" si="3"/>
        <v/>
      </c>
      <c r="L17" s="219" t="str">
        <f>IF(L$1="","",'Data Input'!M99)</f>
        <v/>
      </c>
      <c r="M17" s="212" t="str">
        <f t="shared" si="4"/>
        <v/>
      </c>
      <c r="N17" s="219" t="str">
        <f>IF(N$1="","",'Data Input'!O99)</f>
        <v/>
      </c>
      <c r="O17" s="212" t="str">
        <f t="shared" si="5"/>
        <v/>
      </c>
      <c r="P17" s="219" t="str">
        <f>IF(P$1="","",'Data Input'!Q99)</f>
        <v/>
      </c>
      <c r="Q17" s="212" t="str">
        <f t="shared" si="6"/>
        <v/>
      </c>
      <c r="R17" s="219" t="str">
        <f>IF(R$1="","",'Data Input'!S99)</f>
        <v/>
      </c>
      <c r="S17" s="212" t="str">
        <f t="shared" si="7"/>
        <v/>
      </c>
      <c r="T17" s="219" t="str">
        <f>IF(T$1="","",'Data Input'!U99)</f>
        <v/>
      </c>
      <c r="U17" s="218" t="str">
        <f t="shared" si="8"/>
        <v/>
      </c>
      <c r="V17" s="78"/>
    </row>
    <row r="18" spans="1:22" x14ac:dyDescent="0.25">
      <c r="A18" s="12"/>
      <c r="B18" s="215" t="str">
        <f>IF(B$1="","",'Data Input'!C100)</f>
        <v/>
      </c>
      <c r="C18" s="212" t="str">
        <f t="shared" si="9"/>
        <v/>
      </c>
      <c r="D18" s="219" t="str">
        <f>IF(D$1="","",'Data Input'!E100)</f>
        <v/>
      </c>
      <c r="E18" s="212" t="str">
        <f t="shared" si="0"/>
        <v/>
      </c>
      <c r="F18" s="219" t="str">
        <f>IF(F$1="","",'Data Input'!G100)</f>
        <v/>
      </c>
      <c r="G18" s="212" t="str">
        <f t="shared" si="1"/>
        <v/>
      </c>
      <c r="H18" s="219" t="str">
        <f>IF(H$1="","",'Data Input'!I100)</f>
        <v/>
      </c>
      <c r="I18" s="212" t="str">
        <f t="shared" si="2"/>
        <v/>
      </c>
      <c r="J18" s="219" t="str">
        <f>IF(J$1="","",'Data Input'!K100)</f>
        <v/>
      </c>
      <c r="K18" s="212" t="str">
        <f t="shared" si="3"/>
        <v/>
      </c>
      <c r="L18" s="219" t="str">
        <f>IF(L$1="","",'Data Input'!M100)</f>
        <v/>
      </c>
      <c r="M18" s="212" t="str">
        <f t="shared" si="4"/>
        <v/>
      </c>
      <c r="N18" s="219" t="str">
        <f>IF(N$1="","",'Data Input'!O100)</f>
        <v/>
      </c>
      <c r="O18" s="212" t="str">
        <f t="shared" si="5"/>
        <v/>
      </c>
      <c r="P18" s="219" t="str">
        <f>IF(P$1="","",'Data Input'!Q100)</f>
        <v/>
      </c>
      <c r="Q18" s="212" t="str">
        <f t="shared" si="6"/>
        <v/>
      </c>
      <c r="R18" s="219" t="str">
        <f>IF(R$1="","",'Data Input'!S100)</f>
        <v/>
      </c>
      <c r="S18" s="212" t="str">
        <f t="shared" si="7"/>
        <v/>
      </c>
      <c r="T18" s="219" t="str">
        <f>IF(T$1="","",'Data Input'!U100)</f>
        <v/>
      </c>
      <c r="U18" s="218" t="str">
        <f t="shared" si="8"/>
        <v/>
      </c>
    </row>
    <row r="19" spans="1:22" x14ac:dyDescent="0.25">
      <c r="A19" s="12"/>
      <c r="B19" s="215" t="str">
        <f>IF(B$1="","",'Data Input'!C101)</f>
        <v/>
      </c>
      <c r="C19" s="212" t="str">
        <f t="shared" si="9"/>
        <v/>
      </c>
      <c r="D19" s="219" t="str">
        <f>IF(D$1="","",'Data Input'!E101)</f>
        <v/>
      </c>
      <c r="E19" s="212" t="str">
        <f t="shared" si="0"/>
        <v/>
      </c>
      <c r="F19" s="219" t="str">
        <f>IF(F$1="","",'Data Input'!G101)</f>
        <v/>
      </c>
      <c r="G19" s="212" t="str">
        <f t="shared" si="1"/>
        <v/>
      </c>
      <c r="H19" s="219" t="str">
        <f>IF(H$1="","",'Data Input'!I101)</f>
        <v/>
      </c>
      <c r="I19" s="212" t="str">
        <f t="shared" si="2"/>
        <v/>
      </c>
      <c r="J19" s="219" t="str">
        <f>IF(J$1="","",'Data Input'!K101)</f>
        <v/>
      </c>
      <c r="K19" s="212" t="str">
        <f t="shared" si="3"/>
        <v/>
      </c>
      <c r="L19" s="219" t="str">
        <f>IF(L$1="","",'Data Input'!M101)</f>
        <v/>
      </c>
      <c r="M19" s="212" t="str">
        <f t="shared" si="4"/>
        <v/>
      </c>
      <c r="N19" s="219" t="str">
        <f>IF(N$1="","",'Data Input'!O101)</f>
        <v/>
      </c>
      <c r="O19" s="212" t="str">
        <f t="shared" si="5"/>
        <v/>
      </c>
      <c r="P19" s="219" t="str">
        <f>IF(P$1="","",'Data Input'!Q101)</f>
        <v/>
      </c>
      <c r="Q19" s="212" t="str">
        <f t="shared" si="6"/>
        <v/>
      </c>
      <c r="R19" s="219" t="str">
        <f>IF(R$1="","",'Data Input'!S101)</f>
        <v/>
      </c>
      <c r="S19" s="212" t="str">
        <f t="shared" si="7"/>
        <v/>
      </c>
      <c r="T19" s="219" t="str">
        <f>IF(T$1="","",'Data Input'!U101)</f>
        <v/>
      </c>
      <c r="U19" s="218" t="str">
        <f t="shared" si="8"/>
        <v/>
      </c>
    </row>
    <row r="20" spans="1:22" x14ac:dyDescent="0.25">
      <c r="A20" s="12"/>
      <c r="B20" s="215" t="str">
        <f>IF(B$1="","",'Data Input'!C102)</f>
        <v/>
      </c>
      <c r="C20" s="212" t="str">
        <f t="shared" si="9"/>
        <v/>
      </c>
      <c r="D20" s="219" t="str">
        <f>IF(D$1="","",'Data Input'!E102)</f>
        <v/>
      </c>
      <c r="E20" s="212" t="str">
        <f t="shared" si="0"/>
        <v/>
      </c>
      <c r="F20" s="219" t="str">
        <f>IF(F$1="","",'Data Input'!G102)</f>
        <v/>
      </c>
      <c r="G20" s="212" t="str">
        <f t="shared" si="1"/>
        <v/>
      </c>
      <c r="H20" s="219" t="str">
        <f>IF(H$1="","",'Data Input'!I102)</f>
        <v/>
      </c>
      <c r="I20" s="212" t="str">
        <f t="shared" si="2"/>
        <v/>
      </c>
      <c r="J20" s="219" t="str">
        <f>IF(J$1="","",'Data Input'!K102)</f>
        <v/>
      </c>
      <c r="K20" s="212" t="str">
        <f t="shared" si="3"/>
        <v/>
      </c>
      <c r="L20" s="219" t="str">
        <f>IF(L$1="","",'Data Input'!M102)</f>
        <v/>
      </c>
      <c r="M20" s="212" t="str">
        <f t="shared" si="4"/>
        <v/>
      </c>
      <c r="N20" s="219" t="str">
        <f>IF(N$1="","",'Data Input'!O102)</f>
        <v/>
      </c>
      <c r="O20" s="212" t="str">
        <f t="shared" si="5"/>
        <v/>
      </c>
      <c r="P20" s="219" t="str">
        <f>IF(P$1="","",'Data Input'!Q102)</f>
        <v/>
      </c>
      <c r="Q20" s="212" t="str">
        <f t="shared" si="6"/>
        <v/>
      </c>
      <c r="R20" s="219" t="str">
        <f>IF(R$1="","",'Data Input'!S102)</f>
        <v/>
      </c>
      <c r="S20" s="212" t="str">
        <f t="shared" si="7"/>
        <v/>
      </c>
      <c r="T20" s="219" t="str">
        <f>IF(T$1="","",'Data Input'!U102)</f>
        <v/>
      </c>
      <c r="U20" s="218" t="str">
        <f t="shared" si="8"/>
        <v/>
      </c>
    </row>
    <row r="21" spans="1:22" x14ac:dyDescent="0.25">
      <c r="A21" s="12"/>
      <c r="B21" s="215" t="str">
        <f>IF(B$1="","",'Data Input'!C103)</f>
        <v/>
      </c>
      <c r="C21" s="212" t="str">
        <f t="shared" si="9"/>
        <v/>
      </c>
      <c r="D21" s="219" t="str">
        <f>IF(D$1="","",'Data Input'!E103)</f>
        <v/>
      </c>
      <c r="E21" s="212" t="str">
        <f t="shared" si="0"/>
        <v/>
      </c>
      <c r="F21" s="219" t="str">
        <f>IF(F$1="","",'Data Input'!G103)</f>
        <v/>
      </c>
      <c r="G21" s="212" t="str">
        <f t="shared" si="1"/>
        <v/>
      </c>
      <c r="H21" s="219" t="str">
        <f>IF(H$1="","",'Data Input'!I103)</f>
        <v/>
      </c>
      <c r="I21" s="212" t="str">
        <f t="shared" si="2"/>
        <v/>
      </c>
      <c r="J21" s="219" t="str">
        <f>IF(J$1="","",'Data Input'!K103)</f>
        <v/>
      </c>
      <c r="K21" s="212" t="str">
        <f t="shared" si="3"/>
        <v/>
      </c>
      <c r="L21" s="219" t="str">
        <f>IF(L$1="","",'Data Input'!M103)</f>
        <v/>
      </c>
      <c r="M21" s="212" t="str">
        <f t="shared" si="4"/>
        <v/>
      </c>
      <c r="N21" s="219" t="str">
        <f>IF(N$1="","",'Data Input'!O103)</f>
        <v/>
      </c>
      <c r="O21" s="212" t="str">
        <f t="shared" si="5"/>
        <v/>
      </c>
      <c r="P21" s="219" t="str">
        <f>IF(P$1="","",'Data Input'!Q103)</f>
        <v/>
      </c>
      <c r="Q21" s="212" t="str">
        <f t="shared" si="6"/>
        <v/>
      </c>
      <c r="R21" s="219" t="str">
        <f>IF(R$1="","",'Data Input'!S103)</f>
        <v/>
      </c>
      <c r="S21" s="212" t="str">
        <f t="shared" si="7"/>
        <v/>
      </c>
      <c r="T21" s="219" t="str">
        <f>IF(T$1="","",'Data Input'!U103)</f>
        <v/>
      </c>
      <c r="U21" s="218" t="str">
        <f t="shared" si="8"/>
        <v/>
      </c>
    </row>
    <row r="22" spans="1:22" x14ac:dyDescent="0.25">
      <c r="A22" s="12"/>
      <c r="B22" s="215" t="str">
        <f>IF(B$1="","",'Data Input'!C104)</f>
        <v/>
      </c>
      <c r="C22" s="212" t="str">
        <f t="shared" si="9"/>
        <v/>
      </c>
      <c r="D22" s="219" t="str">
        <f>IF(D$1="","",'Data Input'!E104)</f>
        <v/>
      </c>
      <c r="E22" s="212" t="str">
        <f t="shared" si="0"/>
        <v/>
      </c>
      <c r="F22" s="219" t="str">
        <f>IF(F$1="","",'Data Input'!G104)</f>
        <v/>
      </c>
      <c r="G22" s="212" t="str">
        <f t="shared" si="1"/>
        <v/>
      </c>
      <c r="H22" s="219" t="str">
        <f>IF(H$1="","",'Data Input'!I104)</f>
        <v/>
      </c>
      <c r="I22" s="212" t="str">
        <f t="shared" si="2"/>
        <v/>
      </c>
      <c r="J22" s="219" t="str">
        <f>IF(J$1="","",'Data Input'!K104)</f>
        <v/>
      </c>
      <c r="K22" s="212" t="str">
        <f t="shared" si="3"/>
        <v/>
      </c>
      <c r="L22" s="219" t="str">
        <f>IF(L$1="","",'Data Input'!M104)</f>
        <v/>
      </c>
      <c r="M22" s="212" t="str">
        <f t="shared" si="4"/>
        <v/>
      </c>
      <c r="N22" s="219" t="str">
        <f>IF(N$1="","",'Data Input'!O104)</f>
        <v/>
      </c>
      <c r="O22" s="212" t="str">
        <f t="shared" si="5"/>
        <v/>
      </c>
      <c r="P22" s="219" t="str">
        <f>IF(P$1="","",'Data Input'!Q104)</f>
        <v/>
      </c>
      <c r="Q22" s="212" t="str">
        <f t="shared" si="6"/>
        <v/>
      </c>
      <c r="R22" s="219" t="str">
        <f>IF(R$1="","",'Data Input'!S104)</f>
        <v/>
      </c>
      <c r="S22" s="212" t="str">
        <f t="shared" si="7"/>
        <v/>
      </c>
      <c r="T22" s="219" t="str">
        <f>IF(T$1="","",'Data Input'!U104)</f>
        <v/>
      </c>
      <c r="U22" s="218" t="str">
        <f t="shared" si="8"/>
        <v/>
      </c>
    </row>
    <row r="23" spans="1:22" x14ac:dyDescent="0.25">
      <c r="A23" s="12"/>
      <c r="B23" s="215" t="str">
        <f>IF(B$1="","",'Data Input'!C105)</f>
        <v/>
      </c>
      <c r="C23" s="212" t="str">
        <f t="shared" si="9"/>
        <v/>
      </c>
      <c r="D23" s="219" t="str">
        <f>IF(D$1="","",'Data Input'!E105)</f>
        <v/>
      </c>
      <c r="E23" s="212" t="str">
        <f t="shared" si="0"/>
        <v/>
      </c>
      <c r="F23" s="219" t="str">
        <f>IF(F$1="","",'Data Input'!G105)</f>
        <v/>
      </c>
      <c r="G23" s="212" t="str">
        <f t="shared" si="1"/>
        <v/>
      </c>
      <c r="H23" s="219" t="str">
        <f>IF(H$1="","",'Data Input'!I105)</f>
        <v/>
      </c>
      <c r="I23" s="212" t="str">
        <f t="shared" si="2"/>
        <v/>
      </c>
      <c r="J23" s="219" t="str">
        <f>IF(J$1="","",'Data Input'!K105)</f>
        <v/>
      </c>
      <c r="K23" s="212" t="str">
        <f t="shared" si="3"/>
        <v/>
      </c>
      <c r="L23" s="219" t="str">
        <f>IF(L$1="","",'Data Input'!M105)</f>
        <v/>
      </c>
      <c r="M23" s="212" t="str">
        <f t="shared" si="4"/>
        <v/>
      </c>
      <c r="N23" s="219" t="str">
        <f>IF(N$1="","",'Data Input'!O105)</f>
        <v/>
      </c>
      <c r="O23" s="212" t="str">
        <f t="shared" si="5"/>
        <v/>
      </c>
      <c r="P23" s="219" t="str">
        <f>IF(P$1="","",'Data Input'!Q105)</f>
        <v/>
      </c>
      <c r="Q23" s="212" t="str">
        <f t="shared" si="6"/>
        <v/>
      </c>
      <c r="R23" s="219" t="str">
        <f>IF(R$1="","",'Data Input'!S105)</f>
        <v/>
      </c>
      <c r="S23" s="212" t="str">
        <f t="shared" si="7"/>
        <v/>
      </c>
      <c r="T23" s="219" t="str">
        <f>IF(T$1="","",'Data Input'!U105)</f>
        <v/>
      </c>
      <c r="U23" s="218" t="str">
        <f t="shared" si="8"/>
        <v/>
      </c>
    </row>
    <row r="24" spans="1:22" x14ac:dyDescent="0.25">
      <c r="A24" s="12"/>
      <c r="B24" s="215" t="str">
        <f>IF(B$1="","",'Data Input'!C106)</f>
        <v/>
      </c>
      <c r="C24" s="212" t="str">
        <f t="shared" si="9"/>
        <v/>
      </c>
      <c r="D24" s="219" t="str">
        <f>IF(D$1="","",'Data Input'!E106)</f>
        <v/>
      </c>
      <c r="E24" s="212" t="str">
        <f t="shared" si="0"/>
        <v/>
      </c>
      <c r="F24" s="219" t="str">
        <f>IF(F$1="","",'Data Input'!G106)</f>
        <v/>
      </c>
      <c r="G24" s="212" t="str">
        <f t="shared" si="1"/>
        <v/>
      </c>
      <c r="H24" s="219" t="str">
        <f>IF(H$1="","",'Data Input'!I106)</f>
        <v/>
      </c>
      <c r="I24" s="212" t="str">
        <f t="shared" si="2"/>
        <v/>
      </c>
      <c r="J24" s="219" t="str">
        <f>IF(J$1="","",'Data Input'!K106)</f>
        <v/>
      </c>
      <c r="K24" s="212" t="str">
        <f t="shared" si="3"/>
        <v/>
      </c>
      <c r="L24" s="219" t="str">
        <f>IF(L$1="","",'Data Input'!M106)</f>
        <v/>
      </c>
      <c r="M24" s="212" t="str">
        <f t="shared" si="4"/>
        <v/>
      </c>
      <c r="N24" s="219" t="str">
        <f>IF(N$1="","",'Data Input'!O106)</f>
        <v/>
      </c>
      <c r="O24" s="212" t="str">
        <f t="shared" si="5"/>
        <v/>
      </c>
      <c r="P24" s="219" t="str">
        <f>IF(P$1="","",'Data Input'!Q106)</f>
        <v/>
      </c>
      <c r="Q24" s="212" t="str">
        <f t="shared" si="6"/>
        <v/>
      </c>
      <c r="R24" s="219" t="str">
        <f>IF(R$1="","",'Data Input'!S106)</f>
        <v/>
      </c>
      <c r="S24" s="212" t="str">
        <f t="shared" si="7"/>
        <v/>
      </c>
      <c r="T24" s="219" t="str">
        <f>IF(T$1="","",'Data Input'!U106)</f>
        <v/>
      </c>
      <c r="U24" s="218" t="str">
        <f t="shared" si="8"/>
        <v/>
      </c>
    </row>
    <row r="25" spans="1:22" x14ac:dyDescent="0.25">
      <c r="A25" s="12"/>
      <c r="B25" s="215" t="str">
        <f>IF(B$1="","",'Data Input'!C107)</f>
        <v/>
      </c>
      <c r="C25" s="212" t="str">
        <f t="shared" si="9"/>
        <v/>
      </c>
      <c r="D25" s="219" t="str">
        <f>IF(D$1="","",'Data Input'!E107)</f>
        <v/>
      </c>
      <c r="E25" s="212" t="str">
        <f t="shared" si="0"/>
        <v/>
      </c>
      <c r="F25" s="219" t="str">
        <f>IF(F$1="","",'Data Input'!G107)</f>
        <v/>
      </c>
      <c r="G25" s="212" t="str">
        <f t="shared" si="1"/>
        <v/>
      </c>
      <c r="H25" s="219" t="str">
        <f>IF(H$1="","",'Data Input'!I107)</f>
        <v/>
      </c>
      <c r="I25" s="212" t="str">
        <f t="shared" si="2"/>
        <v/>
      </c>
      <c r="J25" s="219" t="str">
        <f>IF(J$1="","",'Data Input'!K107)</f>
        <v/>
      </c>
      <c r="K25" s="212" t="str">
        <f t="shared" si="3"/>
        <v/>
      </c>
      <c r="L25" s="219" t="str">
        <f>IF(L$1="","",'Data Input'!M107)</f>
        <v/>
      </c>
      <c r="M25" s="212" t="str">
        <f t="shared" si="4"/>
        <v/>
      </c>
      <c r="N25" s="219" t="str">
        <f>IF(N$1="","",'Data Input'!O107)</f>
        <v/>
      </c>
      <c r="O25" s="212" t="str">
        <f t="shared" si="5"/>
        <v/>
      </c>
      <c r="P25" s="219" t="str">
        <f>IF(P$1="","",'Data Input'!Q107)</f>
        <v/>
      </c>
      <c r="Q25" s="212" t="str">
        <f t="shared" si="6"/>
        <v/>
      </c>
      <c r="R25" s="219" t="str">
        <f>IF(R$1="","",'Data Input'!S107)</f>
        <v/>
      </c>
      <c r="S25" s="212" t="str">
        <f t="shared" si="7"/>
        <v/>
      </c>
      <c r="T25" s="219" t="str">
        <f>IF(T$1="","",'Data Input'!U107)</f>
        <v/>
      </c>
      <c r="U25" s="218" t="str">
        <f t="shared" si="8"/>
        <v/>
      </c>
    </row>
    <row r="26" spans="1:22" x14ac:dyDescent="0.25">
      <c r="A26" s="12"/>
      <c r="B26" s="215" t="str">
        <f>IF(B$1="","",'Data Input'!C108)</f>
        <v/>
      </c>
      <c r="C26" s="212" t="str">
        <f t="shared" si="9"/>
        <v/>
      </c>
      <c r="D26" s="219" t="str">
        <f>IF(D$1="","",'Data Input'!E108)</f>
        <v/>
      </c>
      <c r="E26" s="212" t="str">
        <f t="shared" si="0"/>
        <v/>
      </c>
      <c r="F26" s="219" t="str">
        <f>IF(F$1="","",'Data Input'!G108)</f>
        <v/>
      </c>
      <c r="G26" s="212" t="str">
        <f t="shared" si="1"/>
        <v/>
      </c>
      <c r="H26" s="219" t="str">
        <f>IF(H$1="","",'Data Input'!I108)</f>
        <v/>
      </c>
      <c r="I26" s="212" t="str">
        <f t="shared" si="2"/>
        <v/>
      </c>
      <c r="J26" s="219" t="str">
        <f>IF(J$1="","",'Data Input'!K108)</f>
        <v/>
      </c>
      <c r="K26" s="212" t="str">
        <f t="shared" si="3"/>
        <v/>
      </c>
      <c r="L26" s="219" t="str">
        <f>IF(L$1="","",'Data Input'!M108)</f>
        <v/>
      </c>
      <c r="M26" s="212" t="str">
        <f t="shared" si="4"/>
        <v/>
      </c>
      <c r="N26" s="219" t="str">
        <f>IF(N$1="","",'Data Input'!O108)</f>
        <v/>
      </c>
      <c r="O26" s="212" t="str">
        <f t="shared" si="5"/>
        <v/>
      </c>
      <c r="P26" s="219" t="str">
        <f>IF(P$1="","",'Data Input'!Q108)</f>
        <v/>
      </c>
      <c r="Q26" s="212" t="str">
        <f t="shared" si="6"/>
        <v/>
      </c>
      <c r="R26" s="219" t="str">
        <f>IF(R$1="","",'Data Input'!S108)</f>
        <v/>
      </c>
      <c r="S26" s="212" t="str">
        <f t="shared" si="7"/>
        <v/>
      </c>
      <c r="T26" s="219" t="str">
        <f>IF(T$1="","",'Data Input'!U108)</f>
        <v/>
      </c>
      <c r="U26" s="218" t="str">
        <f t="shared" si="8"/>
        <v/>
      </c>
    </row>
    <row r="27" spans="1:22" x14ac:dyDescent="0.25">
      <c r="A27" s="12"/>
      <c r="B27" s="215" t="str">
        <f>IF(B$1="","",'Data Input'!C109)</f>
        <v/>
      </c>
      <c r="C27" s="212" t="str">
        <f t="shared" si="9"/>
        <v/>
      </c>
      <c r="D27" s="219" t="str">
        <f>IF(D$1="","",'Data Input'!E109)</f>
        <v/>
      </c>
      <c r="E27" s="212" t="str">
        <f t="shared" si="0"/>
        <v/>
      </c>
      <c r="F27" s="219" t="str">
        <f>IF(F$1="","",'Data Input'!G109)</f>
        <v/>
      </c>
      <c r="G27" s="212" t="str">
        <f t="shared" si="1"/>
        <v/>
      </c>
      <c r="H27" s="219" t="str">
        <f>IF(H$1="","",'Data Input'!I109)</f>
        <v/>
      </c>
      <c r="I27" s="212" t="str">
        <f t="shared" si="2"/>
        <v/>
      </c>
      <c r="J27" s="219" t="str">
        <f>IF(J$1="","",'Data Input'!K109)</f>
        <v/>
      </c>
      <c r="K27" s="212" t="str">
        <f t="shared" si="3"/>
        <v/>
      </c>
      <c r="L27" s="219" t="str">
        <f>IF(L$1="","",'Data Input'!M109)</f>
        <v/>
      </c>
      <c r="M27" s="212" t="str">
        <f t="shared" si="4"/>
        <v/>
      </c>
      <c r="N27" s="219" t="str">
        <f>IF(N$1="","",'Data Input'!O109)</f>
        <v/>
      </c>
      <c r="O27" s="212" t="str">
        <f t="shared" si="5"/>
        <v/>
      </c>
      <c r="P27" s="219" t="str">
        <f>IF(P$1="","",'Data Input'!Q109)</f>
        <v/>
      </c>
      <c r="Q27" s="212" t="str">
        <f t="shared" si="6"/>
        <v/>
      </c>
      <c r="R27" s="219" t="str">
        <f>IF(R$1="","",'Data Input'!S109)</f>
        <v/>
      </c>
      <c r="S27" s="212" t="str">
        <f t="shared" si="7"/>
        <v/>
      </c>
      <c r="T27" s="219" t="str">
        <f>IF(T$1="","",'Data Input'!U109)</f>
        <v/>
      </c>
      <c r="U27" s="218" t="str">
        <f t="shared" si="8"/>
        <v/>
      </c>
    </row>
    <row r="28" spans="1:22" x14ac:dyDescent="0.25">
      <c r="A28" s="12"/>
      <c r="B28" s="215" t="str">
        <f>IF(B$1="","",'Data Input'!C110)</f>
        <v/>
      </c>
      <c r="C28" s="212" t="str">
        <f t="shared" si="9"/>
        <v/>
      </c>
      <c r="D28" s="219" t="str">
        <f>IF(D$1="","",'Data Input'!E110)</f>
        <v/>
      </c>
      <c r="E28" s="212" t="str">
        <f t="shared" si="0"/>
        <v/>
      </c>
      <c r="F28" s="219" t="str">
        <f>IF(F$1="","",'Data Input'!G110)</f>
        <v/>
      </c>
      <c r="G28" s="212" t="str">
        <f t="shared" si="1"/>
        <v/>
      </c>
      <c r="H28" s="219" t="str">
        <f>IF(H$1="","",'Data Input'!I110)</f>
        <v/>
      </c>
      <c r="I28" s="212" t="str">
        <f t="shared" si="2"/>
        <v/>
      </c>
      <c r="J28" s="219" t="str">
        <f>IF(J$1="","",'Data Input'!K110)</f>
        <v/>
      </c>
      <c r="K28" s="212" t="str">
        <f t="shared" si="3"/>
        <v/>
      </c>
      <c r="L28" s="219" t="str">
        <f>IF(L$1="","",'Data Input'!M110)</f>
        <v/>
      </c>
      <c r="M28" s="212" t="str">
        <f t="shared" si="4"/>
        <v/>
      </c>
      <c r="N28" s="219" t="str">
        <f>IF(N$1="","",'Data Input'!O110)</f>
        <v/>
      </c>
      <c r="O28" s="212" t="str">
        <f t="shared" si="5"/>
        <v/>
      </c>
      <c r="P28" s="219" t="str">
        <f>IF(P$1="","",'Data Input'!Q110)</f>
        <v/>
      </c>
      <c r="Q28" s="212" t="str">
        <f t="shared" si="6"/>
        <v/>
      </c>
      <c r="R28" s="219" t="str">
        <f>IF(R$1="","",'Data Input'!S110)</f>
        <v/>
      </c>
      <c r="S28" s="212" t="str">
        <f t="shared" si="7"/>
        <v/>
      </c>
      <c r="T28" s="219" t="str">
        <f>IF(T$1="","",'Data Input'!U110)</f>
        <v/>
      </c>
      <c r="U28" s="218" t="str">
        <f t="shared" si="8"/>
        <v/>
      </c>
    </row>
    <row r="29" spans="1:22" x14ac:dyDescent="0.25">
      <c r="A29" s="12"/>
      <c r="B29" s="215" t="str">
        <f>IF(B$1="","",'Data Input'!C111)</f>
        <v/>
      </c>
      <c r="C29" s="212" t="str">
        <f t="shared" si="9"/>
        <v/>
      </c>
      <c r="D29" s="219" t="str">
        <f>IF(D$1="","",'Data Input'!E111)</f>
        <v/>
      </c>
      <c r="E29" s="212" t="str">
        <f t="shared" si="0"/>
        <v/>
      </c>
      <c r="F29" s="219" t="str">
        <f>IF(F$1="","",'Data Input'!G111)</f>
        <v/>
      </c>
      <c r="G29" s="212" t="str">
        <f t="shared" si="1"/>
        <v/>
      </c>
      <c r="H29" s="219" t="str">
        <f>IF(H$1="","",'Data Input'!I111)</f>
        <v/>
      </c>
      <c r="I29" s="212" t="str">
        <f t="shared" si="2"/>
        <v/>
      </c>
      <c r="J29" s="219" t="str">
        <f>IF(J$1="","",'Data Input'!K111)</f>
        <v/>
      </c>
      <c r="K29" s="212" t="str">
        <f t="shared" si="3"/>
        <v/>
      </c>
      <c r="L29" s="219" t="str">
        <f>IF(L$1="","",'Data Input'!M111)</f>
        <v/>
      </c>
      <c r="M29" s="212" t="str">
        <f t="shared" si="4"/>
        <v/>
      </c>
      <c r="N29" s="219" t="str">
        <f>IF(N$1="","",'Data Input'!O111)</f>
        <v/>
      </c>
      <c r="O29" s="212" t="str">
        <f t="shared" si="5"/>
        <v/>
      </c>
      <c r="P29" s="219" t="str">
        <f>IF(P$1="","",'Data Input'!Q111)</f>
        <v/>
      </c>
      <c r="Q29" s="212" t="str">
        <f t="shared" si="6"/>
        <v/>
      </c>
      <c r="R29" s="219" t="str">
        <f>IF(R$1="","",'Data Input'!S111)</f>
        <v/>
      </c>
      <c r="S29" s="212" t="str">
        <f t="shared" si="7"/>
        <v/>
      </c>
      <c r="T29" s="219" t="str">
        <f>IF(T$1="","",'Data Input'!U111)</f>
        <v/>
      </c>
      <c r="U29" s="218" t="str">
        <f t="shared" si="8"/>
        <v/>
      </c>
    </row>
    <row r="30" spans="1:22" x14ac:dyDescent="0.25">
      <c r="A30" s="12"/>
      <c r="B30" s="215" t="str">
        <f>IF(B$1="","",'Data Input'!C112)</f>
        <v/>
      </c>
      <c r="C30" s="212" t="str">
        <f t="shared" si="9"/>
        <v/>
      </c>
      <c r="D30" s="219" t="str">
        <f>IF(D$1="","",'Data Input'!E112)</f>
        <v/>
      </c>
      <c r="E30" s="212" t="str">
        <f t="shared" si="0"/>
        <v/>
      </c>
      <c r="F30" s="219" t="str">
        <f>IF(F$1="","",'Data Input'!G112)</f>
        <v/>
      </c>
      <c r="G30" s="212" t="str">
        <f t="shared" si="1"/>
        <v/>
      </c>
      <c r="H30" s="219" t="str">
        <f>IF(H$1="","",'Data Input'!I112)</f>
        <v/>
      </c>
      <c r="I30" s="212" t="str">
        <f t="shared" si="2"/>
        <v/>
      </c>
      <c r="J30" s="219" t="str">
        <f>IF(J$1="","",'Data Input'!K112)</f>
        <v/>
      </c>
      <c r="K30" s="212" t="str">
        <f t="shared" si="3"/>
        <v/>
      </c>
      <c r="L30" s="219" t="str">
        <f>IF(L$1="","",'Data Input'!M112)</f>
        <v/>
      </c>
      <c r="M30" s="212" t="str">
        <f t="shared" si="4"/>
        <v/>
      </c>
      <c r="N30" s="219" t="str">
        <f>IF(N$1="","",'Data Input'!O112)</f>
        <v/>
      </c>
      <c r="O30" s="212" t="str">
        <f t="shared" si="5"/>
        <v/>
      </c>
      <c r="P30" s="219" t="str">
        <f>IF(P$1="","",'Data Input'!Q112)</f>
        <v/>
      </c>
      <c r="Q30" s="212" t="str">
        <f t="shared" si="6"/>
        <v/>
      </c>
      <c r="R30" s="219" t="str">
        <f>IF(R$1="","",'Data Input'!S112)</f>
        <v/>
      </c>
      <c r="S30" s="212" t="str">
        <f t="shared" si="7"/>
        <v/>
      </c>
      <c r="T30" s="219" t="str">
        <f>IF(T$1="","",'Data Input'!U112)</f>
        <v/>
      </c>
      <c r="U30" s="218" t="str">
        <f t="shared" si="8"/>
        <v/>
      </c>
    </row>
    <row r="31" spans="1:22" x14ac:dyDescent="0.25">
      <c r="A31" s="12"/>
      <c r="B31" s="215" t="str">
        <f>IF(B$1="","",'Data Input'!C113)</f>
        <v/>
      </c>
      <c r="C31" s="212" t="str">
        <f t="shared" si="9"/>
        <v/>
      </c>
      <c r="D31" s="219" t="str">
        <f>IF(D$1="","",'Data Input'!E113)</f>
        <v/>
      </c>
      <c r="E31" s="212" t="str">
        <f t="shared" si="0"/>
        <v/>
      </c>
      <c r="F31" s="219" t="str">
        <f>IF(F$1="","",'Data Input'!G113)</f>
        <v/>
      </c>
      <c r="G31" s="212" t="str">
        <f t="shared" si="1"/>
        <v/>
      </c>
      <c r="H31" s="219" t="str">
        <f>IF(H$1="","",'Data Input'!I113)</f>
        <v/>
      </c>
      <c r="I31" s="212" t="str">
        <f t="shared" si="2"/>
        <v/>
      </c>
      <c r="J31" s="219" t="str">
        <f>IF(J$1="","",'Data Input'!K113)</f>
        <v/>
      </c>
      <c r="K31" s="212" t="str">
        <f t="shared" si="3"/>
        <v/>
      </c>
      <c r="L31" s="219" t="str">
        <f>IF(L$1="","",'Data Input'!M113)</f>
        <v/>
      </c>
      <c r="M31" s="212" t="str">
        <f t="shared" si="4"/>
        <v/>
      </c>
      <c r="N31" s="219" t="str">
        <f>IF(N$1="","",'Data Input'!O113)</f>
        <v/>
      </c>
      <c r="O31" s="212" t="str">
        <f t="shared" si="5"/>
        <v/>
      </c>
      <c r="P31" s="219" t="str">
        <f>IF(P$1="","",'Data Input'!Q113)</f>
        <v/>
      </c>
      <c r="Q31" s="212" t="str">
        <f t="shared" si="6"/>
        <v/>
      </c>
      <c r="R31" s="219" t="str">
        <f>IF(R$1="","",'Data Input'!S113)</f>
        <v/>
      </c>
      <c r="S31" s="212" t="str">
        <f t="shared" si="7"/>
        <v/>
      </c>
      <c r="T31" s="219" t="str">
        <f>IF(T$1="","",'Data Input'!U113)</f>
        <v/>
      </c>
      <c r="U31" s="218" t="str">
        <f t="shared" si="8"/>
        <v/>
      </c>
    </row>
    <row r="32" spans="1:22" x14ac:dyDescent="0.25">
      <c r="A32" s="12"/>
      <c r="B32" s="215" t="str">
        <f>IF(B$1="","",'Data Input'!C114)</f>
        <v/>
      </c>
      <c r="C32" s="212" t="str">
        <f t="shared" si="9"/>
        <v/>
      </c>
      <c r="D32" s="219" t="str">
        <f>IF(D$1="","",'Data Input'!E114)</f>
        <v/>
      </c>
      <c r="E32" s="212" t="str">
        <f t="shared" si="0"/>
        <v/>
      </c>
      <c r="F32" s="219" t="str">
        <f>IF(F$1="","",'Data Input'!G114)</f>
        <v/>
      </c>
      <c r="G32" s="212" t="str">
        <f t="shared" si="1"/>
        <v/>
      </c>
      <c r="H32" s="219" t="str">
        <f>IF(H$1="","",'Data Input'!I114)</f>
        <v/>
      </c>
      <c r="I32" s="212" t="str">
        <f t="shared" si="2"/>
        <v/>
      </c>
      <c r="J32" s="219" t="str">
        <f>IF(J$1="","",'Data Input'!K114)</f>
        <v/>
      </c>
      <c r="K32" s="212" t="str">
        <f t="shared" si="3"/>
        <v/>
      </c>
      <c r="L32" s="219" t="str">
        <f>IF(L$1="","",'Data Input'!M114)</f>
        <v/>
      </c>
      <c r="M32" s="212" t="str">
        <f t="shared" si="4"/>
        <v/>
      </c>
      <c r="N32" s="219" t="str">
        <f>IF(N$1="","",'Data Input'!O114)</f>
        <v/>
      </c>
      <c r="O32" s="212" t="str">
        <f t="shared" si="5"/>
        <v/>
      </c>
      <c r="P32" s="219" t="str">
        <f>IF(P$1="","",'Data Input'!Q114)</f>
        <v/>
      </c>
      <c r="Q32" s="212" t="str">
        <f t="shared" si="6"/>
        <v/>
      </c>
      <c r="R32" s="219" t="str">
        <f>IF(R$1="","",'Data Input'!S114)</f>
        <v/>
      </c>
      <c r="S32" s="212" t="str">
        <f t="shared" si="7"/>
        <v/>
      </c>
      <c r="T32" s="219" t="str">
        <f>IF(T$1="","",'Data Input'!U114)</f>
        <v/>
      </c>
      <c r="U32" s="218" t="str">
        <f t="shared" si="8"/>
        <v/>
      </c>
      <c r="V32" s="81"/>
    </row>
    <row r="33" spans="1:22" x14ac:dyDescent="0.25">
      <c r="A33" s="12"/>
      <c r="B33" s="215" t="str">
        <f>IF(B$1="","",'Data Input'!C115)</f>
        <v/>
      </c>
      <c r="C33" s="212" t="str">
        <f t="shared" si="9"/>
        <v/>
      </c>
      <c r="D33" s="219" t="str">
        <f>IF(D$1="","",'Data Input'!E115)</f>
        <v/>
      </c>
      <c r="E33" s="212" t="str">
        <f t="shared" si="0"/>
        <v/>
      </c>
      <c r="F33" s="219" t="str">
        <f>IF(F$1="","",'Data Input'!G115)</f>
        <v/>
      </c>
      <c r="G33" s="212" t="str">
        <f t="shared" si="1"/>
        <v/>
      </c>
      <c r="H33" s="219" t="str">
        <f>IF(H$1="","",'Data Input'!I115)</f>
        <v/>
      </c>
      <c r="I33" s="212" t="str">
        <f t="shared" si="2"/>
        <v/>
      </c>
      <c r="J33" s="219" t="str">
        <f>IF(J$1="","",'Data Input'!K115)</f>
        <v/>
      </c>
      <c r="K33" s="212" t="str">
        <f t="shared" si="3"/>
        <v/>
      </c>
      <c r="L33" s="219" t="str">
        <f>IF(L$1="","",'Data Input'!M115)</f>
        <v/>
      </c>
      <c r="M33" s="212" t="str">
        <f t="shared" si="4"/>
        <v/>
      </c>
      <c r="N33" s="219" t="str">
        <f>IF(N$1="","",'Data Input'!O115)</f>
        <v/>
      </c>
      <c r="O33" s="212" t="str">
        <f t="shared" si="5"/>
        <v/>
      </c>
      <c r="P33" s="219" t="str">
        <f>IF(P$1="","",'Data Input'!Q115)</f>
        <v/>
      </c>
      <c r="Q33" s="212" t="str">
        <f t="shared" si="6"/>
        <v/>
      </c>
      <c r="R33" s="219" t="str">
        <f>IF(R$1="","",'Data Input'!S115)</f>
        <v/>
      </c>
      <c r="S33" s="212" t="str">
        <f t="shared" si="7"/>
        <v/>
      </c>
      <c r="T33" s="219" t="str">
        <f>IF(T$1="","",'Data Input'!U115)</f>
        <v/>
      </c>
      <c r="U33" s="218" t="str">
        <f t="shared" si="8"/>
        <v/>
      </c>
    </row>
    <row r="34" spans="1:22" s="36" customFormat="1" x14ac:dyDescent="0.25">
      <c r="A34" s="13"/>
      <c r="B34" s="220" t="str">
        <f>IF(B$1="","",'Data Input'!C116)</f>
        <v/>
      </c>
      <c r="C34" s="212" t="str">
        <f t="shared" si="9"/>
        <v/>
      </c>
      <c r="D34" s="222" t="str">
        <f>IF(D$1="","",'Data Input'!E116)</f>
        <v/>
      </c>
      <c r="E34" s="212" t="str">
        <f t="shared" si="0"/>
        <v/>
      </c>
      <c r="F34" s="222" t="str">
        <f>IF(F$1="","",'Data Input'!G116)</f>
        <v/>
      </c>
      <c r="G34" s="212" t="str">
        <f t="shared" si="1"/>
        <v/>
      </c>
      <c r="H34" s="222" t="str">
        <f>IF(H$1="","",'Data Input'!I116)</f>
        <v/>
      </c>
      <c r="I34" s="212" t="str">
        <f t="shared" si="2"/>
        <v/>
      </c>
      <c r="J34" s="222" t="str">
        <f>IF(J$1="","",'Data Input'!K116)</f>
        <v/>
      </c>
      <c r="K34" s="212" t="str">
        <f t="shared" si="3"/>
        <v/>
      </c>
      <c r="L34" s="222" t="str">
        <f>IF(L$1="","",'Data Input'!M116)</f>
        <v/>
      </c>
      <c r="M34" s="212" t="str">
        <f t="shared" si="4"/>
        <v/>
      </c>
      <c r="N34" s="222" t="str">
        <f>IF(N$1="","",'Data Input'!O116)</f>
        <v/>
      </c>
      <c r="O34" s="212" t="str">
        <f t="shared" si="5"/>
        <v/>
      </c>
      <c r="P34" s="222" t="str">
        <f>IF(P$1="","",'Data Input'!Q116)</f>
        <v/>
      </c>
      <c r="Q34" s="212" t="str">
        <f t="shared" si="6"/>
        <v/>
      </c>
      <c r="R34" s="222" t="str">
        <f>IF(R$1="","",'Data Input'!S116)</f>
        <v/>
      </c>
      <c r="S34" s="212" t="str">
        <f t="shared" si="7"/>
        <v/>
      </c>
      <c r="T34" s="222" t="str">
        <f>IF(T$1="","",'Data Input'!U116)</f>
        <v/>
      </c>
      <c r="U34" s="225" t="str">
        <f t="shared" si="8"/>
        <v/>
      </c>
    </row>
    <row r="35" spans="1:22" x14ac:dyDescent="0.25">
      <c r="A35" s="77" t="s">
        <v>171</v>
      </c>
      <c r="B35" s="226"/>
      <c r="C35" s="227">
        <f>SUM(C9:C34)</f>
        <v>0</v>
      </c>
      <c r="D35" s="228"/>
      <c r="E35" s="229">
        <f>SUM(E9:E34)</f>
        <v>0</v>
      </c>
      <c r="F35" s="230"/>
      <c r="G35" s="229">
        <f>SUM(G9:G34)</f>
        <v>0</v>
      </c>
      <c r="H35" s="230"/>
      <c r="I35" s="229">
        <f>SUM(I9:I34)</f>
        <v>0</v>
      </c>
      <c r="J35" s="230"/>
      <c r="K35" s="229">
        <f>SUM(K9:K34)</f>
        <v>0</v>
      </c>
      <c r="L35" s="230"/>
      <c r="M35" s="229">
        <f>SUM(M9:M34)</f>
        <v>0</v>
      </c>
      <c r="N35" s="230"/>
      <c r="O35" s="229">
        <f>SUM(O9:O34)</f>
        <v>0</v>
      </c>
      <c r="P35" s="230"/>
      <c r="Q35" s="229">
        <f>SUM(Q9:Q34)</f>
        <v>0</v>
      </c>
      <c r="R35" s="230"/>
      <c r="S35" s="229">
        <f>SUM(S9:S34)</f>
        <v>0</v>
      </c>
      <c r="T35" s="230"/>
      <c r="U35" s="229">
        <f>SUM(U9:U34)</f>
        <v>0</v>
      </c>
    </row>
    <row r="36" spans="1:22" x14ac:dyDescent="0.25">
      <c r="A36" s="80" t="s">
        <v>172</v>
      </c>
      <c r="B36" s="231"/>
      <c r="C36" s="232">
        <f>IF(C35=0,0,C35*B6)</f>
        <v>0</v>
      </c>
      <c r="D36" s="233"/>
      <c r="E36" s="232">
        <f>IF(E35=0,0,E35*D6)</f>
        <v>0</v>
      </c>
      <c r="F36" s="234"/>
      <c r="G36" s="232">
        <f>IF(G35=0,0,G35*F6)</f>
        <v>0</v>
      </c>
      <c r="H36" s="234"/>
      <c r="I36" s="232">
        <f>IF(I35=0,0,I35*H6)</f>
        <v>0</v>
      </c>
      <c r="J36" s="234"/>
      <c r="K36" s="232">
        <f>IF(K35=0,0,K35*J6)</f>
        <v>0</v>
      </c>
      <c r="L36" s="234"/>
      <c r="M36" s="232">
        <f>IF(M35=0,0,M35*L6)</f>
        <v>0</v>
      </c>
      <c r="N36" s="234"/>
      <c r="O36" s="232">
        <f>IF(O35=0,0,O35*N6)</f>
        <v>0</v>
      </c>
      <c r="P36" s="234"/>
      <c r="Q36" s="232">
        <f>IF(Q35=0,0,Q35*P6)</f>
        <v>0</v>
      </c>
      <c r="R36" s="234"/>
      <c r="S36" s="232">
        <f>IF(S35=0,0,S35*R6)</f>
        <v>0</v>
      </c>
      <c r="T36" s="234"/>
      <c r="U36" s="232">
        <f>IF(U35=0,0,U35*T6)</f>
        <v>0</v>
      </c>
      <c r="V36" s="81"/>
    </row>
    <row r="37" spans="1:22" x14ac:dyDescent="0.25">
      <c r="A37" s="79" t="s">
        <v>166</v>
      </c>
      <c r="B37" s="235"/>
      <c r="C37" s="236">
        <f>IF(C35=0,0,C35*B6*B7)</f>
        <v>0</v>
      </c>
      <c r="D37" s="237"/>
      <c r="E37" s="238">
        <f>IF(E35=0,0,E35*D6*D7)</f>
        <v>0</v>
      </c>
      <c r="F37" s="239"/>
      <c r="G37" s="238">
        <f>IF(G35=0,0,G35*F6*F7)</f>
        <v>0</v>
      </c>
      <c r="H37" s="239"/>
      <c r="I37" s="238">
        <f>IF(I35=0,0,I35*H6*H7)</f>
        <v>0</v>
      </c>
      <c r="J37" s="239"/>
      <c r="K37" s="238">
        <f>IF(K35=0,0,K35*J6*J7)</f>
        <v>0</v>
      </c>
      <c r="L37" s="239"/>
      <c r="M37" s="238">
        <f>IF(M35=0,0,M35*L6*L7)</f>
        <v>0</v>
      </c>
      <c r="N37" s="239"/>
      <c r="O37" s="238">
        <f>IF(O35=0,0,O35*N6*N7)</f>
        <v>0</v>
      </c>
      <c r="P37" s="239"/>
      <c r="Q37" s="238">
        <f>IF(Q35=0,0,Q35*P6*P7)</f>
        <v>0</v>
      </c>
      <c r="R37" s="239"/>
      <c r="S37" s="238">
        <f>IF(S35=0,0,S35*R6*R7)</f>
        <v>0</v>
      </c>
      <c r="T37" s="239"/>
      <c r="U37" s="238">
        <f>IF(U35=0,0,U35*T6*T7)</f>
        <v>0</v>
      </c>
    </row>
    <row r="38" spans="1:22" x14ac:dyDescent="0.25">
      <c r="A38" s="69"/>
      <c r="B38" s="70"/>
      <c r="C38" s="68"/>
      <c r="D38" s="71"/>
      <c r="E38" s="71"/>
      <c r="F38" s="72"/>
      <c r="G38" s="72"/>
      <c r="H38" s="72"/>
      <c r="I38" s="72"/>
      <c r="J38" s="72"/>
      <c r="K38" s="72"/>
      <c r="L38" s="72"/>
      <c r="M38" s="72"/>
      <c r="N38" s="72"/>
      <c r="O38" s="72"/>
      <c r="P38" s="72"/>
      <c r="Q38" s="72"/>
      <c r="R38" s="72"/>
      <c r="S38" s="72"/>
      <c r="T38" s="73"/>
      <c r="U38" s="72"/>
    </row>
    <row r="39" spans="1:22" hidden="1" x14ac:dyDescent="0.25">
      <c r="A39" s="36"/>
      <c r="B39" s="63" t="str">
        <f>IF(B14="","",LEFT(B14,(FIND(" ",B14,1))-1))</f>
        <v/>
      </c>
      <c r="C39" s="63" t="str">
        <f>IF(B14="","",RIGHT(B14,LEN(B14)-(FIND(" ",B14)+2)))</f>
        <v/>
      </c>
      <c r="D39" s="63" t="str">
        <f>IF(D14="","",LEFT(D14,(FIND(" ",D14,1))-1))</f>
        <v/>
      </c>
      <c r="E39" s="63" t="str">
        <f>IF(D14="","",RIGHT(D14,LEN(D14)-(FIND(" ",D14)+2)))</f>
        <v/>
      </c>
      <c r="F39" s="63" t="str">
        <f>IF(F14="","",LEFT(F14,(FIND(" ",F14,1))-1))</f>
        <v/>
      </c>
      <c r="G39" s="63" t="str">
        <f>IF(F14="","",RIGHT(F14,LEN(F14)-(FIND(" ",F14)+2)))</f>
        <v/>
      </c>
      <c r="H39" s="63" t="str">
        <f>IF(H14="","",LEFT(H14,(FIND(" ",H14,1))-1))</f>
        <v/>
      </c>
      <c r="I39" s="63" t="str">
        <f>IF(H14="","",RIGHT(H14,LEN(H14)-(FIND(" ",H14)+2)))</f>
        <v/>
      </c>
      <c r="J39" s="63" t="str">
        <f>IF(J14="","",LEFT(J14,(FIND(" ",J14,1))-1))</f>
        <v/>
      </c>
      <c r="K39" s="63" t="str">
        <f>IF(J14="","",RIGHT(J14,LEN(J14)-(FIND(" ",J14)+2)))</f>
        <v/>
      </c>
      <c r="L39" s="63" t="str">
        <f>IF(L14="","",LEFT(L14,(FIND(" ",L14,1))-1))</f>
        <v/>
      </c>
      <c r="M39" s="63" t="str">
        <f>IF(L14="","",RIGHT(L14,LEN(L14)-(FIND(" ",L14)+2)))</f>
        <v/>
      </c>
      <c r="N39" s="63" t="str">
        <f>IF(N14="","",LEFT(N14,(FIND(" ",N14,1))-1))</f>
        <v/>
      </c>
      <c r="O39" s="63" t="str">
        <f>IF(N14="","",RIGHT(N14,LEN(N14)-(FIND(" ",N14)+2)))</f>
        <v/>
      </c>
      <c r="P39" s="63" t="str">
        <f>IF(P14="","",LEFT(P14,(FIND(" ",P14,1))-1))</f>
        <v/>
      </c>
      <c r="Q39" s="63" t="str">
        <f>IF(P14="","",RIGHT(P14,LEN(P14)-(FIND(" ",P14)+2)))</f>
        <v/>
      </c>
      <c r="R39" s="63" t="str">
        <f>IF(R14="","",LEFT(R14,(FIND(" ",R14,1))-1))</f>
        <v/>
      </c>
      <c r="S39" s="63" t="str">
        <f>IF(R14="","",RIGHT(R14,LEN(R14)-(FIND(" ",R14)+2)))</f>
        <v/>
      </c>
      <c r="T39" s="63" t="str">
        <f>IF(T14="","",LEFT(T14,(FIND(" ",T14,1))-1))</f>
        <v/>
      </c>
      <c r="U39" s="63" t="str">
        <f>IF(T14="","",RIGHT(T14,LEN(T14)-(FIND(" ",T14)+2)))</f>
        <v/>
      </c>
    </row>
    <row r="40" spans="1:22" hidden="1" x14ac:dyDescent="0.25">
      <c r="A40" s="36"/>
      <c r="B40" s="63" t="str">
        <f t="shared" ref="B40:D58" si="10">IF(B15="","",LEFT(B15,(FIND(" ",B15,1))-1))</f>
        <v/>
      </c>
      <c r="C40" s="63" t="str">
        <f>IF(B15="","",RIGHT(B15,LEN(B15)-(FIND(" ",B15)+2)))</f>
        <v/>
      </c>
      <c r="D40" s="63" t="str">
        <f t="shared" si="10"/>
        <v/>
      </c>
      <c r="E40" s="63" t="str">
        <f>IF(D15="","",RIGHT(D15,LEN(D15)-(FIND(" ",D15)+2)))</f>
        <v/>
      </c>
      <c r="F40" s="63" t="str">
        <f t="shared" ref="F40" si="11">IF(F15="","",LEFT(F15,(FIND(" ",F15,1))-1))</f>
        <v/>
      </c>
      <c r="G40" s="63" t="str">
        <f>IF(F15="","",RIGHT(F15,LEN(F15)-(FIND(" ",F15)+2)))</f>
        <v/>
      </c>
      <c r="H40" s="63" t="str">
        <f t="shared" ref="H40" si="12">IF(H15="","",LEFT(H15,(FIND(" ",H15,1))-1))</f>
        <v/>
      </c>
      <c r="I40" s="63" t="str">
        <f>IF(H15="","",RIGHT(H15,LEN(H15)-(FIND(" ",H15)+2)))</f>
        <v/>
      </c>
      <c r="J40" s="63" t="str">
        <f t="shared" ref="J40" si="13">IF(J15="","",LEFT(J15,(FIND(" ",J15,1))-1))</f>
        <v/>
      </c>
      <c r="K40" s="63" t="str">
        <f>IF(J15="","",RIGHT(J15,LEN(J15)-(FIND(" ",J15)+2)))</f>
        <v/>
      </c>
      <c r="L40" s="63" t="str">
        <f t="shared" ref="L40" si="14">IF(L15="","",LEFT(L15,(FIND(" ",L15,1))-1))</f>
        <v/>
      </c>
      <c r="M40" s="63" t="str">
        <f>IF(L15="","",RIGHT(L15,LEN(L15)-(FIND(" ",L15)+2)))</f>
        <v/>
      </c>
      <c r="N40" s="63" t="str">
        <f t="shared" ref="N40" si="15">IF(N15="","",LEFT(N15,(FIND(" ",N15,1))-1))</f>
        <v/>
      </c>
      <c r="O40" s="63" t="str">
        <f>IF(N15="","",RIGHT(N15,LEN(N15)-(FIND(" ",N15)+2)))</f>
        <v/>
      </c>
      <c r="P40" s="63" t="str">
        <f t="shared" ref="P40" si="16">IF(P15="","",LEFT(P15,(FIND(" ",P15,1))-1))</f>
        <v/>
      </c>
      <c r="Q40" s="63" t="str">
        <f>IF(P15="","",RIGHT(P15,LEN(P15)-(FIND(" ",P15)+2)))</f>
        <v/>
      </c>
      <c r="R40" s="63" t="str">
        <f t="shared" ref="R40" si="17">IF(R15="","",LEFT(R15,(FIND(" ",R15,1))-1))</f>
        <v/>
      </c>
      <c r="S40" s="63" t="str">
        <f>IF(R15="","",RIGHT(R15,LEN(R15)-(FIND(" ",R15)+2)))</f>
        <v/>
      </c>
      <c r="T40" s="63" t="str">
        <f t="shared" ref="T40" si="18">IF(T15="","",LEFT(T15,(FIND(" ",T15,1))-1))</f>
        <v/>
      </c>
      <c r="U40" s="63" t="str">
        <f>IF(T15="","",RIGHT(T15,LEN(T15)-(FIND(" ",T15)+2)))</f>
        <v/>
      </c>
    </row>
    <row r="41" spans="1:22" hidden="1" x14ac:dyDescent="0.25">
      <c r="A41" s="36"/>
      <c r="B41" s="63" t="str">
        <f t="shared" si="10"/>
        <v/>
      </c>
      <c r="C41" s="63" t="str">
        <f t="shared" ref="C41:E58" si="19">IF(B16="","",RIGHT(B16,LEN(B16)-(FIND(" ",B16)+2)))</f>
        <v/>
      </c>
      <c r="D41" s="63" t="str">
        <f t="shared" si="10"/>
        <v/>
      </c>
      <c r="E41" s="63" t="str">
        <f t="shared" si="19"/>
        <v/>
      </c>
      <c r="F41" s="63" t="str">
        <f t="shared" ref="F41" si="20">IF(F16="","",LEFT(F16,(FIND(" ",F16,1))-1))</f>
        <v/>
      </c>
      <c r="G41" s="63" t="str">
        <f t="shared" ref="G41:I41" si="21">IF(F16="","",RIGHT(F16,LEN(F16)-(FIND(" ",F16)+2)))</f>
        <v/>
      </c>
      <c r="H41" s="63" t="str">
        <f t="shared" ref="H41" si="22">IF(H16="","",LEFT(H16,(FIND(" ",H16,1))-1))</f>
        <v/>
      </c>
      <c r="I41" s="63" t="str">
        <f t="shared" si="21"/>
        <v/>
      </c>
      <c r="J41" s="63" t="str">
        <f t="shared" ref="J41" si="23">IF(J16="","",LEFT(J16,(FIND(" ",J16,1))-1))</f>
        <v/>
      </c>
      <c r="K41" s="63" t="str">
        <f t="shared" ref="K41" si="24">IF(J16="","",RIGHT(J16,LEN(J16)-(FIND(" ",J16)+2)))</f>
        <v/>
      </c>
      <c r="L41" s="63" t="str">
        <f t="shared" ref="L41" si="25">IF(L16="","",LEFT(L16,(FIND(" ",L16,1))-1))</f>
        <v/>
      </c>
      <c r="M41" s="63" t="str">
        <f t="shared" ref="M41" si="26">IF(L16="","",RIGHT(L16,LEN(L16)-(FIND(" ",L16)+2)))</f>
        <v/>
      </c>
      <c r="N41" s="63" t="str">
        <f t="shared" ref="N41" si="27">IF(N16="","",LEFT(N16,(FIND(" ",N16,1))-1))</f>
        <v/>
      </c>
      <c r="O41" s="63" t="str">
        <f t="shared" ref="O41" si="28">IF(N16="","",RIGHT(N16,LEN(N16)-(FIND(" ",N16)+2)))</f>
        <v/>
      </c>
      <c r="P41" s="63" t="str">
        <f t="shared" ref="P41" si="29">IF(P16="","",LEFT(P16,(FIND(" ",P16,1))-1))</f>
        <v/>
      </c>
      <c r="Q41" s="63" t="str">
        <f t="shared" ref="Q41" si="30">IF(P16="","",RIGHT(P16,LEN(P16)-(FIND(" ",P16)+2)))</f>
        <v/>
      </c>
      <c r="R41" s="63" t="str">
        <f t="shared" ref="R41" si="31">IF(R16="","",LEFT(R16,(FIND(" ",R16,1))-1))</f>
        <v/>
      </c>
      <c r="S41" s="63" t="str">
        <f t="shared" ref="S41" si="32">IF(R16="","",RIGHT(R16,LEN(R16)-(FIND(" ",R16)+2)))</f>
        <v/>
      </c>
      <c r="T41" s="63" t="str">
        <f t="shared" ref="T41" si="33">IF(T16="","",LEFT(T16,(FIND(" ",T16,1))-1))</f>
        <v/>
      </c>
      <c r="U41" s="63" t="str">
        <f t="shared" ref="U41" si="34">IF(T16="","",RIGHT(T16,LEN(T16)-(FIND(" ",T16)+2)))</f>
        <v/>
      </c>
    </row>
    <row r="42" spans="1:22" hidden="1" x14ac:dyDescent="0.25">
      <c r="A42" s="36"/>
      <c r="B42" s="63" t="str">
        <f t="shared" si="10"/>
        <v/>
      </c>
      <c r="C42" s="63" t="str">
        <f t="shared" si="19"/>
        <v/>
      </c>
      <c r="D42" s="63" t="str">
        <f t="shared" si="10"/>
        <v/>
      </c>
      <c r="E42" s="63" t="str">
        <f t="shared" si="19"/>
        <v/>
      </c>
      <c r="F42" s="63" t="str">
        <f t="shared" ref="F42" si="35">IF(F17="","",LEFT(F17,(FIND(" ",F17,1))-1))</f>
        <v/>
      </c>
      <c r="G42" s="63" t="str">
        <f t="shared" ref="G42:I42" si="36">IF(F17="","",RIGHT(F17,LEN(F17)-(FIND(" ",F17)+2)))</f>
        <v/>
      </c>
      <c r="H42" s="63" t="str">
        <f t="shared" ref="H42" si="37">IF(H17="","",LEFT(H17,(FIND(" ",H17,1))-1))</f>
        <v/>
      </c>
      <c r="I42" s="63" t="str">
        <f t="shared" si="36"/>
        <v/>
      </c>
      <c r="J42" s="63" t="str">
        <f t="shared" ref="J42" si="38">IF(J17="","",LEFT(J17,(FIND(" ",J17,1))-1))</f>
        <v/>
      </c>
      <c r="K42" s="63" t="str">
        <f t="shared" ref="K42" si="39">IF(J17="","",RIGHT(J17,LEN(J17)-(FIND(" ",J17)+2)))</f>
        <v/>
      </c>
      <c r="L42" s="63" t="str">
        <f t="shared" ref="L42" si="40">IF(L17="","",LEFT(L17,(FIND(" ",L17,1))-1))</f>
        <v/>
      </c>
      <c r="M42" s="63" t="str">
        <f t="shared" ref="M42" si="41">IF(L17="","",RIGHT(L17,LEN(L17)-(FIND(" ",L17)+2)))</f>
        <v/>
      </c>
      <c r="N42" s="63" t="str">
        <f t="shared" ref="N42" si="42">IF(N17="","",LEFT(N17,(FIND(" ",N17,1))-1))</f>
        <v/>
      </c>
      <c r="O42" s="63" t="str">
        <f t="shared" ref="O42" si="43">IF(N17="","",RIGHT(N17,LEN(N17)-(FIND(" ",N17)+2)))</f>
        <v/>
      </c>
      <c r="P42" s="63" t="str">
        <f t="shared" ref="P42" si="44">IF(P17="","",LEFT(P17,(FIND(" ",P17,1))-1))</f>
        <v/>
      </c>
      <c r="Q42" s="63" t="str">
        <f t="shared" ref="Q42" si="45">IF(P17="","",RIGHT(P17,LEN(P17)-(FIND(" ",P17)+2)))</f>
        <v/>
      </c>
      <c r="R42" s="63" t="str">
        <f t="shared" ref="R42" si="46">IF(R17="","",LEFT(R17,(FIND(" ",R17,1))-1))</f>
        <v/>
      </c>
      <c r="S42" s="63" t="str">
        <f t="shared" ref="S42" si="47">IF(R17="","",RIGHT(R17,LEN(R17)-(FIND(" ",R17)+2)))</f>
        <v/>
      </c>
      <c r="T42" s="63" t="str">
        <f t="shared" ref="T42" si="48">IF(T17="","",LEFT(T17,(FIND(" ",T17,1))-1))</f>
        <v/>
      </c>
      <c r="U42" s="63" t="str">
        <f t="shared" ref="U42" si="49">IF(T17="","",RIGHT(T17,LEN(T17)-(FIND(" ",T17)+2)))</f>
        <v/>
      </c>
    </row>
    <row r="43" spans="1:22" hidden="1" x14ac:dyDescent="0.25">
      <c r="A43" s="36"/>
      <c r="B43" s="63" t="str">
        <f t="shared" si="10"/>
        <v/>
      </c>
      <c r="C43" s="63" t="str">
        <f t="shared" si="19"/>
        <v/>
      </c>
      <c r="D43" s="63" t="str">
        <f t="shared" si="10"/>
        <v/>
      </c>
      <c r="E43" s="63" t="str">
        <f t="shared" si="19"/>
        <v/>
      </c>
      <c r="F43" s="63" t="str">
        <f t="shared" ref="F43" si="50">IF(F18="","",LEFT(F18,(FIND(" ",F18,1))-1))</f>
        <v/>
      </c>
      <c r="G43" s="63" t="str">
        <f t="shared" ref="G43:I43" si="51">IF(F18="","",RIGHT(F18,LEN(F18)-(FIND(" ",F18)+2)))</f>
        <v/>
      </c>
      <c r="H43" s="63" t="str">
        <f t="shared" ref="H43" si="52">IF(H18="","",LEFT(H18,(FIND(" ",H18,1))-1))</f>
        <v/>
      </c>
      <c r="I43" s="63" t="str">
        <f t="shared" si="51"/>
        <v/>
      </c>
      <c r="J43" s="63" t="str">
        <f t="shared" ref="J43" si="53">IF(J18="","",LEFT(J18,(FIND(" ",J18,1))-1))</f>
        <v/>
      </c>
      <c r="K43" s="63" t="str">
        <f t="shared" ref="K43" si="54">IF(J18="","",RIGHT(J18,LEN(J18)-(FIND(" ",J18)+2)))</f>
        <v/>
      </c>
      <c r="L43" s="63" t="str">
        <f t="shared" ref="L43" si="55">IF(L18="","",LEFT(L18,(FIND(" ",L18,1))-1))</f>
        <v/>
      </c>
      <c r="M43" s="63" t="str">
        <f t="shared" ref="M43" si="56">IF(L18="","",RIGHT(L18,LEN(L18)-(FIND(" ",L18)+2)))</f>
        <v/>
      </c>
      <c r="N43" s="63" t="str">
        <f t="shared" ref="N43" si="57">IF(N18="","",LEFT(N18,(FIND(" ",N18,1))-1))</f>
        <v/>
      </c>
      <c r="O43" s="63" t="str">
        <f t="shared" ref="O43" si="58">IF(N18="","",RIGHT(N18,LEN(N18)-(FIND(" ",N18)+2)))</f>
        <v/>
      </c>
      <c r="P43" s="63" t="str">
        <f t="shared" ref="P43" si="59">IF(P18="","",LEFT(P18,(FIND(" ",P18,1))-1))</f>
        <v/>
      </c>
      <c r="Q43" s="63" t="str">
        <f t="shared" ref="Q43" si="60">IF(P18="","",RIGHT(P18,LEN(P18)-(FIND(" ",P18)+2)))</f>
        <v/>
      </c>
      <c r="R43" s="63" t="str">
        <f t="shared" ref="R43" si="61">IF(R18="","",LEFT(R18,(FIND(" ",R18,1))-1))</f>
        <v/>
      </c>
      <c r="S43" s="63" t="str">
        <f t="shared" ref="S43" si="62">IF(R18="","",RIGHT(R18,LEN(R18)-(FIND(" ",R18)+2)))</f>
        <v/>
      </c>
      <c r="T43" s="63" t="str">
        <f t="shared" ref="T43" si="63">IF(T18="","",LEFT(T18,(FIND(" ",T18,1))-1))</f>
        <v/>
      </c>
      <c r="U43" s="63" t="str">
        <f t="shared" ref="U43" si="64">IF(T18="","",RIGHT(T18,LEN(T18)-(FIND(" ",T18)+2)))</f>
        <v/>
      </c>
    </row>
    <row r="44" spans="1:22" hidden="1" x14ac:dyDescent="0.25">
      <c r="B44" s="63" t="str">
        <f t="shared" si="10"/>
        <v/>
      </c>
      <c r="C44" s="63" t="str">
        <f t="shared" si="19"/>
        <v/>
      </c>
      <c r="D44" s="63" t="str">
        <f t="shared" si="10"/>
        <v/>
      </c>
      <c r="E44" s="63" t="str">
        <f t="shared" si="19"/>
        <v/>
      </c>
      <c r="F44" s="63" t="str">
        <f t="shared" ref="F44" si="65">IF(F19="","",LEFT(F19,(FIND(" ",F19,1))-1))</f>
        <v/>
      </c>
      <c r="G44" s="63" t="str">
        <f t="shared" ref="G44:I44" si="66">IF(F19="","",RIGHT(F19,LEN(F19)-(FIND(" ",F19)+2)))</f>
        <v/>
      </c>
      <c r="H44" s="63" t="str">
        <f t="shared" ref="H44" si="67">IF(H19="","",LEFT(H19,(FIND(" ",H19,1))-1))</f>
        <v/>
      </c>
      <c r="I44" s="63" t="str">
        <f t="shared" si="66"/>
        <v/>
      </c>
      <c r="J44" s="63" t="str">
        <f t="shared" ref="J44" si="68">IF(J19="","",LEFT(J19,(FIND(" ",J19,1))-1))</f>
        <v/>
      </c>
      <c r="K44" s="63" t="str">
        <f t="shared" ref="K44" si="69">IF(J19="","",RIGHT(J19,LEN(J19)-(FIND(" ",J19)+2)))</f>
        <v/>
      </c>
      <c r="L44" s="63" t="str">
        <f t="shared" ref="L44" si="70">IF(L19="","",LEFT(L19,(FIND(" ",L19,1))-1))</f>
        <v/>
      </c>
      <c r="M44" s="63" t="str">
        <f t="shared" ref="M44" si="71">IF(L19="","",RIGHT(L19,LEN(L19)-(FIND(" ",L19)+2)))</f>
        <v/>
      </c>
      <c r="N44" s="63" t="str">
        <f t="shared" ref="N44" si="72">IF(N19="","",LEFT(N19,(FIND(" ",N19,1))-1))</f>
        <v/>
      </c>
      <c r="O44" s="63" t="str">
        <f t="shared" ref="O44" si="73">IF(N19="","",RIGHT(N19,LEN(N19)-(FIND(" ",N19)+2)))</f>
        <v/>
      </c>
      <c r="P44" s="63" t="str">
        <f t="shared" ref="P44" si="74">IF(P19="","",LEFT(P19,(FIND(" ",P19,1))-1))</f>
        <v/>
      </c>
      <c r="Q44" s="63" t="str">
        <f t="shared" ref="Q44" si="75">IF(P19="","",RIGHT(P19,LEN(P19)-(FIND(" ",P19)+2)))</f>
        <v/>
      </c>
      <c r="R44" s="63" t="str">
        <f t="shared" ref="R44" si="76">IF(R19="","",LEFT(R19,(FIND(" ",R19,1))-1))</f>
        <v/>
      </c>
      <c r="S44" s="63" t="str">
        <f t="shared" ref="S44" si="77">IF(R19="","",RIGHT(R19,LEN(R19)-(FIND(" ",R19)+2)))</f>
        <v/>
      </c>
      <c r="T44" s="63" t="str">
        <f t="shared" ref="T44" si="78">IF(T19="","",LEFT(T19,(FIND(" ",T19,1))-1))</f>
        <v/>
      </c>
      <c r="U44" s="63" t="str">
        <f t="shared" ref="U44" si="79">IF(T19="","",RIGHT(T19,LEN(T19)-(FIND(" ",T19)+2)))</f>
        <v/>
      </c>
    </row>
    <row r="45" spans="1:22" hidden="1" x14ac:dyDescent="0.25">
      <c r="B45" s="63" t="str">
        <f t="shared" si="10"/>
        <v/>
      </c>
      <c r="C45" s="63" t="str">
        <f t="shared" si="19"/>
        <v/>
      </c>
      <c r="D45" s="63" t="str">
        <f t="shared" si="10"/>
        <v/>
      </c>
      <c r="E45" s="63" t="str">
        <f t="shared" si="19"/>
        <v/>
      </c>
      <c r="F45" s="63" t="str">
        <f t="shared" ref="F45" si="80">IF(F20="","",LEFT(F20,(FIND(" ",F20,1))-1))</f>
        <v/>
      </c>
      <c r="G45" s="63" t="str">
        <f t="shared" ref="G45:I45" si="81">IF(F20="","",RIGHT(F20,LEN(F20)-(FIND(" ",F20)+2)))</f>
        <v/>
      </c>
      <c r="H45" s="63" t="str">
        <f t="shared" ref="H45" si="82">IF(H20="","",LEFT(H20,(FIND(" ",H20,1))-1))</f>
        <v/>
      </c>
      <c r="I45" s="63" t="str">
        <f t="shared" si="81"/>
        <v/>
      </c>
      <c r="J45" s="63" t="str">
        <f t="shared" ref="J45" si="83">IF(J20="","",LEFT(J20,(FIND(" ",J20,1))-1))</f>
        <v/>
      </c>
      <c r="K45" s="63" t="str">
        <f t="shared" ref="K45" si="84">IF(J20="","",RIGHT(J20,LEN(J20)-(FIND(" ",J20)+2)))</f>
        <v/>
      </c>
      <c r="L45" s="63" t="str">
        <f t="shared" ref="L45" si="85">IF(L20="","",LEFT(L20,(FIND(" ",L20,1))-1))</f>
        <v/>
      </c>
      <c r="M45" s="63" t="str">
        <f t="shared" ref="M45" si="86">IF(L20="","",RIGHT(L20,LEN(L20)-(FIND(" ",L20)+2)))</f>
        <v/>
      </c>
      <c r="N45" s="63" t="str">
        <f t="shared" ref="N45" si="87">IF(N20="","",LEFT(N20,(FIND(" ",N20,1))-1))</f>
        <v/>
      </c>
      <c r="O45" s="63" t="str">
        <f t="shared" ref="O45" si="88">IF(N20="","",RIGHT(N20,LEN(N20)-(FIND(" ",N20)+2)))</f>
        <v/>
      </c>
      <c r="P45" s="63" t="str">
        <f t="shared" ref="P45" si="89">IF(P20="","",LEFT(P20,(FIND(" ",P20,1))-1))</f>
        <v/>
      </c>
      <c r="Q45" s="63" t="str">
        <f t="shared" ref="Q45" si="90">IF(P20="","",RIGHT(P20,LEN(P20)-(FIND(" ",P20)+2)))</f>
        <v/>
      </c>
      <c r="R45" s="63" t="str">
        <f t="shared" ref="R45" si="91">IF(R20="","",LEFT(R20,(FIND(" ",R20,1))-1))</f>
        <v/>
      </c>
      <c r="S45" s="63" t="str">
        <f t="shared" ref="S45" si="92">IF(R20="","",RIGHT(R20,LEN(R20)-(FIND(" ",R20)+2)))</f>
        <v/>
      </c>
      <c r="T45" s="63" t="str">
        <f t="shared" ref="T45" si="93">IF(T20="","",LEFT(T20,(FIND(" ",T20,1))-1))</f>
        <v/>
      </c>
      <c r="U45" s="63" t="str">
        <f t="shared" ref="U45" si="94">IF(T20="","",RIGHT(T20,LEN(T20)-(FIND(" ",T20)+2)))</f>
        <v/>
      </c>
    </row>
    <row r="46" spans="1:22" hidden="1" x14ac:dyDescent="0.25">
      <c r="B46" s="63" t="str">
        <f t="shared" si="10"/>
        <v/>
      </c>
      <c r="C46" s="63" t="str">
        <f t="shared" si="19"/>
        <v/>
      </c>
      <c r="D46" s="63" t="str">
        <f t="shared" si="10"/>
        <v/>
      </c>
      <c r="E46" s="63" t="str">
        <f t="shared" si="19"/>
        <v/>
      </c>
      <c r="F46" s="63" t="str">
        <f t="shared" ref="F46" si="95">IF(F21="","",LEFT(F21,(FIND(" ",F21,1))-1))</f>
        <v/>
      </c>
      <c r="G46" s="63" t="str">
        <f t="shared" ref="G46:I46" si="96">IF(F21="","",RIGHT(F21,LEN(F21)-(FIND(" ",F21)+2)))</f>
        <v/>
      </c>
      <c r="H46" s="63" t="str">
        <f t="shared" ref="H46" si="97">IF(H21="","",LEFT(H21,(FIND(" ",H21,1))-1))</f>
        <v/>
      </c>
      <c r="I46" s="63" t="str">
        <f t="shared" si="96"/>
        <v/>
      </c>
      <c r="J46" s="63" t="str">
        <f t="shared" ref="J46" si="98">IF(J21="","",LEFT(J21,(FIND(" ",J21,1))-1))</f>
        <v/>
      </c>
      <c r="K46" s="63" t="str">
        <f t="shared" ref="K46" si="99">IF(J21="","",RIGHT(J21,LEN(J21)-(FIND(" ",J21)+2)))</f>
        <v/>
      </c>
      <c r="L46" s="63" t="str">
        <f t="shared" ref="L46" si="100">IF(L21="","",LEFT(L21,(FIND(" ",L21,1))-1))</f>
        <v/>
      </c>
      <c r="M46" s="63" t="str">
        <f t="shared" ref="M46" si="101">IF(L21="","",RIGHT(L21,LEN(L21)-(FIND(" ",L21)+2)))</f>
        <v/>
      </c>
      <c r="N46" s="63" t="str">
        <f t="shared" ref="N46" si="102">IF(N21="","",LEFT(N21,(FIND(" ",N21,1))-1))</f>
        <v/>
      </c>
      <c r="O46" s="63" t="str">
        <f t="shared" ref="O46" si="103">IF(N21="","",RIGHT(N21,LEN(N21)-(FIND(" ",N21)+2)))</f>
        <v/>
      </c>
      <c r="P46" s="63" t="str">
        <f t="shared" ref="P46" si="104">IF(P21="","",LEFT(P21,(FIND(" ",P21,1))-1))</f>
        <v/>
      </c>
      <c r="Q46" s="63" t="str">
        <f t="shared" ref="Q46" si="105">IF(P21="","",RIGHT(P21,LEN(P21)-(FIND(" ",P21)+2)))</f>
        <v/>
      </c>
      <c r="R46" s="63" t="str">
        <f t="shared" ref="R46" si="106">IF(R21="","",LEFT(R21,(FIND(" ",R21,1))-1))</f>
        <v/>
      </c>
      <c r="S46" s="63" t="str">
        <f t="shared" ref="S46" si="107">IF(R21="","",RIGHT(R21,LEN(R21)-(FIND(" ",R21)+2)))</f>
        <v/>
      </c>
      <c r="T46" s="63" t="str">
        <f t="shared" ref="T46" si="108">IF(T21="","",LEFT(T21,(FIND(" ",T21,1))-1))</f>
        <v/>
      </c>
      <c r="U46" s="63" t="str">
        <f t="shared" ref="U46" si="109">IF(T21="","",RIGHT(T21,LEN(T21)-(FIND(" ",T21)+2)))</f>
        <v/>
      </c>
    </row>
    <row r="47" spans="1:22" hidden="1" x14ac:dyDescent="0.25">
      <c r="B47" s="63" t="str">
        <f t="shared" si="10"/>
        <v/>
      </c>
      <c r="C47" s="63" t="str">
        <f t="shared" si="19"/>
        <v/>
      </c>
      <c r="D47" s="63" t="str">
        <f t="shared" si="10"/>
        <v/>
      </c>
      <c r="E47" s="63" t="str">
        <f t="shared" si="19"/>
        <v/>
      </c>
      <c r="F47" s="63" t="str">
        <f t="shared" ref="F47" si="110">IF(F22="","",LEFT(F22,(FIND(" ",F22,1))-1))</f>
        <v/>
      </c>
      <c r="G47" s="63" t="str">
        <f t="shared" ref="G47:I47" si="111">IF(F22="","",RIGHT(F22,LEN(F22)-(FIND(" ",F22)+2)))</f>
        <v/>
      </c>
      <c r="H47" s="63" t="str">
        <f t="shared" ref="H47" si="112">IF(H22="","",LEFT(H22,(FIND(" ",H22,1))-1))</f>
        <v/>
      </c>
      <c r="I47" s="63" t="str">
        <f t="shared" si="111"/>
        <v/>
      </c>
      <c r="J47" s="63" t="str">
        <f t="shared" ref="J47" si="113">IF(J22="","",LEFT(J22,(FIND(" ",J22,1))-1))</f>
        <v/>
      </c>
      <c r="K47" s="63" t="str">
        <f t="shared" ref="K47" si="114">IF(J22="","",RIGHT(J22,LEN(J22)-(FIND(" ",J22)+2)))</f>
        <v/>
      </c>
      <c r="L47" s="63" t="str">
        <f t="shared" ref="L47" si="115">IF(L22="","",LEFT(L22,(FIND(" ",L22,1))-1))</f>
        <v/>
      </c>
      <c r="M47" s="63" t="str">
        <f t="shared" ref="M47" si="116">IF(L22="","",RIGHT(L22,LEN(L22)-(FIND(" ",L22)+2)))</f>
        <v/>
      </c>
      <c r="N47" s="63" t="str">
        <f t="shared" ref="N47" si="117">IF(N22="","",LEFT(N22,(FIND(" ",N22,1))-1))</f>
        <v/>
      </c>
      <c r="O47" s="63" t="str">
        <f t="shared" ref="O47" si="118">IF(N22="","",RIGHT(N22,LEN(N22)-(FIND(" ",N22)+2)))</f>
        <v/>
      </c>
      <c r="P47" s="63" t="str">
        <f t="shared" ref="P47" si="119">IF(P22="","",LEFT(P22,(FIND(" ",P22,1))-1))</f>
        <v/>
      </c>
      <c r="Q47" s="63" t="str">
        <f t="shared" ref="Q47" si="120">IF(P22="","",RIGHT(P22,LEN(P22)-(FIND(" ",P22)+2)))</f>
        <v/>
      </c>
      <c r="R47" s="63" t="str">
        <f t="shared" ref="R47" si="121">IF(R22="","",LEFT(R22,(FIND(" ",R22,1))-1))</f>
        <v/>
      </c>
      <c r="S47" s="63" t="str">
        <f t="shared" ref="S47" si="122">IF(R22="","",RIGHT(R22,LEN(R22)-(FIND(" ",R22)+2)))</f>
        <v/>
      </c>
      <c r="T47" s="63" t="str">
        <f t="shared" ref="T47" si="123">IF(T22="","",LEFT(T22,(FIND(" ",T22,1))-1))</f>
        <v/>
      </c>
      <c r="U47" s="63" t="str">
        <f t="shared" ref="U47" si="124">IF(T22="","",RIGHT(T22,LEN(T22)-(FIND(" ",T22)+2)))</f>
        <v/>
      </c>
    </row>
    <row r="48" spans="1:22" hidden="1" x14ac:dyDescent="0.25">
      <c r="B48" s="63" t="str">
        <f t="shared" si="10"/>
        <v/>
      </c>
      <c r="C48" s="63" t="str">
        <f t="shared" si="19"/>
        <v/>
      </c>
      <c r="D48" s="63" t="str">
        <f t="shared" si="10"/>
        <v/>
      </c>
      <c r="E48" s="63" t="str">
        <f t="shared" si="19"/>
        <v/>
      </c>
      <c r="F48" s="63" t="str">
        <f t="shared" ref="F48" si="125">IF(F23="","",LEFT(F23,(FIND(" ",F23,1))-1))</f>
        <v/>
      </c>
      <c r="G48" s="63" t="str">
        <f t="shared" ref="G48:I48" si="126">IF(F23="","",RIGHT(F23,LEN(F23)-(FIND(" ",F23)+2)))</f>
        <v/>
      </c>
      <c r="H48" s="63" t="str">
        <f t="shared" ref="H48" si="127">IF(H23="","",LEFT(H23,(FIND(" ",H23,1))-1))</f>
        <v/>
      </c>
      <c r="I48" s="63" t="str">
        <f t="shared" si="126"/>
        <v/>
      </c>
      <c r="J48" s="63" t="str">
        <f t="shared" ref="J48" si="128">IF(J23="","",LEFT(J23,(FIND(" ",J23,1))-1))</f>
        <v/>
      </c>
      <c r="K48" s="63" t="str">
        <f t="shared" ref="K48" si="129">IF(J23="","",RIGHT(J23,LEN(J23)-(FIND(" ",J23)+2)))</f>
        <v/>
      </c>
      <c r="L48" s="63" t="str">
        <f t="shared" ref="L48" si="130">IF(L23="","",LEFT(L23,(FIND(" ",L23,1))-1))</f>
        <v/>
      </c>
      <c r="M48" s="63" t="str">
        <f t="shared" ref="M48" si="131">IF(L23="","",RIGHT(L23,LEN(L23)-(FIND(" ",L23)+2)))</f>
        <v/>
      </c>
      <c r="N48" s="63" t="str">
        <f t="shared" ref="N48" si="132">IF(N23="","",LEFT(N23,(FIND(" ",N23,1))-1))</f>
        <v/>
      </c>
      <c r="O48" s="63" t="str">
        <f t="shared" ref="O48" si="133">IF(N23="","",RIGHT(N23,LEN(N23)-(FIND(" ",N23)+2)))</f>
        <v/>
      </c>
      <c r="P48" s="63" t="str">
        <f t="shared" ref="P48" si="134">IF(P23="","",LEFT(P23,(FIND(" ",P23,1))-1))</f>
        <v/>
      </c>
      <c r="Q48" s="63" t="str">
        <f t="shared" ref="Q48" si="135">IF(P23="","",RIGHT(P23,LEN(P23)-(FIND(" ",P23)+2)))</f>
        <v/>
      </c>
      <c r="R48" s="63" t="str">
        <f t="shared" ref="R48" si="136">IF(R23="","",LEFT(R23,(FIND(" ",R23,1))-1))</f>
        <v/>
      </c>
      <c r="S48" s="63" t="str">
        <f t="shared" ref="S48" si="137">IF(R23="","",RIGHT(R23,LEN(R23)-(FIND(" ",R23)+2)))</f>
        <v/>
      </c>
      <c r="T48" s="63" t="str">
        <f t="shared" ref="T48" si="138">IF(T23="","",LEFT(T23,(FIND(" ",T23,1))-1))</f>
        <v/>
      </c>
      <c r="U48" s="63" t="str">
        <f t="shared" ref="U48" si="139">IF(T23="","",RIGHT(T23,LEN(T23)-(FIND(" ",T23)+2)))</f>
        <v/>
      </c>
    </row>
    <row r="49" spans="2:21" hidden="1" x14ac:dyDescent="0.25">
      <c r="B49" s="63" t="str">
        <f t="shared" si="10"/>
        <v/>
      </c>
      <c r="C49" s="63" t="str">
        <f t="shared" si="19"/>
        <v/>
      </c>
      <c r="D49" s="63" t="str">
        <f t="shared" si="10"/>
        <v/>
      </c>
      <c r="E49" s="63" t="str">
        <f t="shared" si="19"/>
        <v/>
      </c>
      <c r="F49" s="63" t="str">
        <f t="shared" ref="F49" si="140">IF(F24="","",LEFT(F24,(FIND(" ",F24,1))-1))</f>
        <v/>
      </c>
      <c r="G49" s="63" t="str">
        <f t="shared" ref="G49:I49" si="141">IF(F24="","",RIGHT(F24,LEN(F24)-(FIND(" ",F24)+2)))</f>
        <v/>
      </c>
      <c r="H49" s="63" t="str">
        <f t="shared" ref="H49" si="142">IF(H24="","",LEFT(H24,(FIND(" ",H24,1))-1))</f>
        <v/>
      </c>
      <c r="I49" s="63" t="str">
        <f t="shared" si="141"/>
        <v/>
      </c>
      <c r="J49" s="63" t="str">
        <f t="shared" ref="J49" si="143">IF(J24="","",LEFT(J24,(FIND(" ",J24,1))-1))</f>
        <v/>
      </c>
      <c r="K49" s="63" t="str">
        <f t="shared" ref="K49" si="144">IF(J24="","",RIGHT(J24,LEN(J24)-(FIND(" ",J24)+2)))</f>
        <v/>
      </c>
      <c r="L49" s="63" t="str">
        <f t="shared" ref="L49" si="145">IF(L24="","",LEFT(L24,(FIND(" ",L24,1))-1))</f>
        <v/>
      </c>
      <c r="M49" s="63" t="str">
        <f t="shared" ref="M49" si="146">IF(L24="","",RIGHT(L24,LEN(L24)-(FIND(" ",L24)+2)))</f>
        <v/>
      </c>
      <c r="N49" s="63" t="str">
        <f t="shared" ref="N49" si="147">IF(N24="","",LEFT(N24,(FIND(" ",N24,1))-1))</f>
        <v/>
      </c>
      <c r="O49" s="63" t="str">
        <f t="shared" ref="O49" si="148">IF(N24="","",RIGHT(N24,LEN(N24)-(FIND(" ",N24)+2)))</f>
        <v/>
      </c>
      <c r="P49" s="63" t="str">
        <f t="shared" ref="P49" si="149">IF(P24="","",LEFT(P24,(FIND(" ",P24,1))-1))</f>
        <v/>
      </c>
      <c r="Q49" s="63" t="str">
        <f t="shared" ref="Q49" si="150">IF(P24="","",RIGHT(P24,LEN(P24)-(FIND(" ",P24)+2)))</f>
        <v/>
      </c>
      <c r="R49" s="63" t="str">
        <f t="shared" ref="R49" si="151">IF(R24="","",LEFT(R24,(FIND(" ",R24,1))-1))</f>
        <v/>
      </c>
      <c r="S49" s="63" t="str">
        <f t="shared" ref="S49" si="152">IF(R24="","",RIGHT(R24,LEN(R24)-(FIND(" ",R24)+2)))</f>
        <v/>
      </c>
      <c r="T49" s="63" t="str">
        <f t="shared" ref="T49" si="153">IF(T24="","",LEFT(T24,(FIND(" ",T24,1))-1))</f>
        <v/>
      </c>
      <c r="U49" s="63" t="str">
        <f t="shared" ref="U49" si="154">IF(T24="","",RIGHT(T24,LEN(T24)-(FIND(" ",T24)+2)))</f>
        <v/>
      </c>
    </row>
    <row r="50" spans="2:21" hidden="1" x14ac:dyDescent="0.25">
      <c r="B50" s="63" t="str">
        <f t="shared" si="10"/>
        <v/>
      </c>
      <c r="C50" s="63" t="str">
        <f t="shared" si="19"/>
        <v/>
      </c>
      <c r="D50" s="63" t="str">
        <f t="shared" si="10"/>
        <v/>
      </c>
      <c r="E50" s="63" t="str">
        <f t="shared" si="19"/>
        <v/>
      </c>
      <c r="F50" s="63" t="str">
        <f t="shared" ref="F50" si="155">IF(F25="","",LEFT(F25,(FIND(" ",F25,1))-1))</f>
        <v/>
      </c>
      <c r="G50" s="63" t="str">
        <f t="shared" ref="G50:I50" si="156">IF(F25="","",RIGHT(F25,LEN(F25)-(FIND(" ",F25)+2)))</f>
        <v/>
      </c>
      <c r="H50" s="63" t="str">
        <f t="shared" ref="H50" si="157">IF(H25="","",LEFT(H25,(FIND(" ",H25,1))-1))</f>
        <v/>
      </c>
      <c r="I50" s="63" t="str">
        <f t="shared" si="156"/>
        <v/>
      </c>
      <c r="J50" s="63" t="str">
        <f t="shared" ref="J50" si="158">IF(J25="","",LEFT(J25,(FIND(" ",J25,1))-1))</f>
        <v/>
      </c>
      <c r="K50" s="63" t="str">
        <f t="shared" ref="K50" si="159">IF(J25="","",RIGHT(J25,LEN(J25)-(FIND(" ",J25)+2)))</f>
        <v/>
      </c>
      <c r="L50" s="63" t="str">
        <f t="shared" ref="L50" si="160">IF(L25="","",LEFT(L25,(FIND(" ",L25,1))-1))</f>
        <v/>
      </c>
      <c r="M50" s="63" t="str">
        <f t="shared" ref="M50" si="161">IF(L25="","",RIGHT(L25,LEN(L25)-(FIND(" ",L25)+2)))</f>
        <v/>
      </c>
      <c r="N50" s="63" t="str">
        <f t="shared" ref="N50" si="162">IF(N25="","",LEFT(N25,(FIND(" ",N25,1))-1))</f>
        <v/>
      </c>
      <c r="O50" s="63" t="str">
        <f t="shared" ref="O50" si="163">IF(N25="","",RIGHT(N25,LEN(N25)-(FIND(" ",N25)+2)))</f>
        <v/>
      </c>
      <c r="P50" s="63" t="str">
        <f t="shared" ref="P50" si="164">IF(P25="","",LEFT(P25,(FIND(" ",P25,1))-1))</f>
        <v/>
      </c>
      <c r="Q50" s="63" t="str">
        <f t="shared" ref="Q50" si="165">IF(P25="","",RIGHT(P25,LEN(P25)-(FIND(" ",P25)+2)))</f>
        <v/>
      </c>
      <c r="R50" s="63" t="str">
        <f t="shared" ref="R50" si="166">IF(R25="","",LEFT(R25,(FIND(" ",R25,1))-1))</f>
        <v/>
      </c>
      <c r="S50" s="63" t="str">
        <f t="shared" ref="S50" si="167">IF(R25="","",RIGHT(R25,LEN(R25)-(FIND(" ",R25)+2)))</f>
        <v/>
      </c>
      <c r="T50" s="63" t="str">
        <f t="shared" ref="T50" si="168">IF(T25="","",LEFT(T25,(FIND(" ",T25,1))-1))</f>
        <v/>
      </c>
      <c r="U50" s="63" t="str">
        <f t="shared" ref="U50" si="169">IF(T25="","",RIGHT(T25,LEN(T25)-(FIND(" ",T25)+2)))</f>
        <v/>
      </c>
    </row>
    <row r="51" spans="2:21" hidden="1" x14ac:dyDescent="0.25">
      <c r="B51" s="63" t="str">
        <f t="shared" si="10"/>
        <v/>
      </c>
      <c r="C51" s="63" t="str">
        <f t="shared" si="19"/>
        <v/>
      </c>
      <c r="D51" s="63" t="str">
        <f t="shared" si="10"/>
        <v/>
      </c>
      <c r="E51" s="63" t="str">
        <f t="shared" si="19"/>
        <v/>
      </c>
      <c r="F51" s="63" t="str">
        <f t="shared" ref="F51" si="170">IF(F26="","",LEFT(F26,(FIND(" ",F26,1))-1))</f>
        <v/>
      </c>
      <c r="G51" s="63" t="str">
        <f t="shared" ref="G51:I51" si="171">IF(F26="","",RIGHT(F26,LEN(F26)-(FIND(" ",F26)+2)))</f>
        <v/>
      </c>
      <c r="H51" s="63" t="str">
        <f t="shared" ref="H51" si="172">IF(H26="","",LEFT(H26,(FIND(" ",H26,1))-1))</f>
        <v/>
      </c>
      <c r="I51" s="63" t="str">
        <f t="shared" si="171"/>
        <v/>
      </c>
      <c r="J51" s="63" t="str">
        <f t="shared" ref="J51" si="173">IF(J26="","",LEFT(J26,(FIND(" ",J26,1))-1))</f>
        <v/>
      </c>
      <c r="K51" s="63" t="str">
        <f t="shared" ref="K51" si="174">IF(J26="","",RIGHT(J26,LEN(J26)-(FIND(" ",J26)+2)))</f>
        <v/>
      </c>
      <c r="L51" s="63" t="str">
        <f t="shared" ref="L51" si="175">IF(L26="","",LEFT(L26,(FIND(" ",L26,1))-1))</f>
        <v/>
      </c>
      <c r="M51" s="63" t="str">
        <f t="shared" ref="M51" si="176">IF(L26="","",RIGHT(L26,LEN(L26)-(FIND(" ",L26)+2)))</f>
        <v/>
      </c>
      <c r="N51" s="63" t="str">
        <f t="shared" ref="N51" si="177">IF(N26="","",LEFT(N26,(FIND(" ",N26,1))-1))</f>
        <v/>
      </c>
      <c r="O51" s="63" t="str">
        <f t="shared" ref="O51" si="178">IF(N26="","",RIGHT(N26,LEN(N26)-(FIND(" ",N26)+2)))</f>
        <v/>
      </c>
      <c r="P51" s="63" t="str">
        <f t="shared" ref="P51" si="179">IF(P26="","",LEFT(P26,(FIND(" ",P26,1))-1))</f>
        <v/>
      </c>
      <c r="Q51" s="63" t="str">
        <f t="shared" ref="Q51" si="180">IF(P26="","",RIGHT(P26,LEN(P26)-(FIND(" ",P26)+2)))</f>
        <v/>
      </c>
      <c r="R51" s="63" t="str">
        <f t="shared" ref="R51" si="181">IF(R26="","",LEFT(R26,(FIND(" ",R26,1))-1))</f>
        <v/>
      </c>
      <c r="S51" s="63" t="str">
        <f t="shared" ref="S51" si="182">IF(R26="","",RIGHT(R26,LEN(R26)-(FIND(" ",R26)+2)))</f>
        <v/>
      </c>
      <c r="T51" s="63" t="str">
        <f t="shared" ref="T51" si="183">IF(T26="","",LEFT(T26,(FIND(" ",T26,1))-1))</f>
        <v/>
      </c>
      <c r="U51" s="63" t="str">
        <f t="shared" ref="U51" si="184">IF(T26="","",RIGHT(T26,LEN(T26)-(FIND(" ",T26)+2)))</f>
        <v/>
      </c>
    </row>
    <row r="52" spans="2:21" hidden="1" x14ac:dyDescent="0.25">
      <c r="B52" s="63" t="str">
        <f t="shared" si="10"/>
        <v/>
      </c>
      <c r="C52" s="63" t="str">
        <f t="shared" si="19"/>
        <v/>
      </c>
      <c r="D52" s="63" t="str">
        <f t="shared" si="10"/>
        <v/>
      </c>
      <c r="E52" s="63" t="str">
        <f t="shared" si="19"/>
        <v/>
      </c>
      <c r="F52" s="63" t="str">
        <f t="shared" ref="F52" si="185">IF(F27="","",LEFT(F27,(FIND(" ",F27,1))-1))</f>
        <v/>
      </c>
      <c r="G52" s="63" t="str">
        <f t="shared" ref="G52:I52" si="186">IF(F27="","",RIGHT(F27,LEN(F27)-(FIND(" ",F27)+2)))</f>
        <v/>
      </c>
      <c r="H52" s="63" t="str">
        <f t="shared" ref="H52" si="187">IF(H27="","",LEFT(H27,(FIND(" ",H27,1))-1))</f>
        <v/>
      </c>
      <c r="I52" s="63" t="str">
        <f t="shared" si="186"/>
        <v/>
      </c>
      <c r="J52" s="63" t="str">
        <f t="shared" ref="J52" si="188">IF(J27="","",LEFT(J27,(FIND(" ",J27,1))-1))</f>
        <v/>
      </c>
      <c r="K52" s="63" t="str">
        <f t="shared" ref="K52" si="189">IF(J27="","",RIGHT(J27,LEN(J27)-(FIND(" ",J27)+2)))</f>
        <v/>
      </c>
      <c r="L52" s="63" t="str">
        <f t="shared" ref="L52" si="190">IF(L27="","",LEFT(L27,(FIND(" ",L27,1))-1))</f>
        <v/>
      </c>
      <c r="M52" s="63" t="str">
        <f t="shared" ref="M52" si="191">IF(L27="","",RIGHT(L27,LEN(L27)-(FIND(" ",L27)+2)))</f>
        <v/>
      </c>
      <c r="N52" s="63" t="str">
        <f t="shared" ref="N52" si="192">IF(N27="","",LEFT(N27,(FIND(" ",N27,1))-1))</f>
        <v/>
      </c>
      <c r="O52" s="63" t="str">
        <f t="shared" ref="O52" si="193">IF(N27="","",RIGHT(N27,LEN(N27)-(FIND(" ",N27)+2)))</f>
        <v/>
      </c>
      <c r="P52" s="63" t="str">
        <f t="shared" ref="P52" si="194">IF(P27="","",LEFT(P27,(FIND(" ",P27,1))-1))</f>
        <v/>
      </c>
      <c r="Q52" s="63" t="str">
        <f t="shared" ref="Q52" si="195">IF(P27="","",RIGHT(P27,LEN(P27)-(FIND(" ",P27)+2)))</f>
        <v/>
      </c>
      <c r="R52" s="63" t="str">
        <f t="shared" ref="R52" si="196">IF(R27="","",LEFT(R27,(FIND(" ",R27,1))-1))</f>
        <v/>
      </c>
      <c r="S52" s="63" t="str">
        <f t="shared" ref="S52" si="197">IF(R27="","",RIGHT(R27,LEN(R27)-(FIND(" ",R27)+2)))</f>
        <v/>
      </c>
      <c r="T52" s="63" t="str">
        <f t="shared" ref="T52" si="198">IF(T27="","",LEFT(T27,(FIND(" ",T27,1))-1))</f>
        <v/>
      </c>
      <c r="U52" s="63" t="str">
        <f t="shared" ref="U52" si="199">IF(T27="","",RIGHT(T27,LEN(T27)-(FIND(" ",T27)+2)))</f>
        <v/>
      </c>
    </row>
    <row r="53" spans="2:21" hidden="1" x14ac:dyDescent="0.25">
      <c r="B53" s="63" t="str">
        <f t="shared" si="10"/>
        <v/>
      </c>
      <c r="C53" s="63" t="str">
        <f t="shared" si="19"/>
        <v/>
      </c>
      <c r="D53" s="63" t="str">
        <f t="shared" si="10"/>
        <v/>
      </c>
      <c r="E53" s="63" t="str">
        <f t="shared" si="19"/>
        <v/>
      </c>
      <c r="F53" s="63" t="str">
        <f t="shared" ref="F53" si="200">IF(F28="","",LEFT(F28,(FIND(" ",F28,1))-1))</f>
        <v/>
      </c>
      <c r="G53" s="63" t="str">
        <f t="shared" ref="G53:I53" si="201">IF(F28="","",RIGHT(F28,LEN(F28)-(FIND(" ",F28)+2)))</f>
        <v/>
      </c>
      <c r="H53" s="63" t="str">
        <f t="shared" ref="H53" si="202">IF(H28="","",LEFT(H28,(FIND(" ",H28,1))-1))</f>
        <v/>
      </c>
      <c r="I53" s="63" t="str">
        <f t="shared" si="201"/>
        <v/>
      </c>
      <c r="J53" s="63" t="str">
        <f t="shared" ref="J53" si="203">IF(J28="","",LEFT(J28,(FIND(" ",J28,1))-1))</f>
        <v/>
      </c>
      <c r="K53" s="63" t="str">
        <f t="shared" ref="K53" si="204">IF(J28="","",RIGHT(J28,LEN(J28)-(FIND(" ",J28)+2)))</f>
        <v/>
      </c>
      <c r="L53" s="63" t="str">
        <f t="shared" ref="L53" si="205">IF(L28="","",LEFT(L28,(FIND(" ",L28,1))-1))</f>
        <v/>
      </c>
      <c r="M53" s="63" t="str">
        <f t="shared" ref="M53" si="206">IF(L28="","",RIGHT(L28,LEN(L28)-(FIND(" ",L28)+2)))</f>
        <v/>
      </c>
      <c r="N53" s="63" t="str">
        <f t="shared" ref="N53" si="207">IF(N28="","",LEFT(N28,(FIND(" ",N28,1))-1))</f>
        <v/>
      </c>
      <c r="O53" s="63" t="str">
        <f t="shared" ref="O53" si="208">IF(N28="","",RIGHT(N28,LEN(N28)-(FIND(" ",N28)+2)))</f>
        <v/>
      </c>
      <c r="P53" s="63" t="str">
        <f t="shared" ref="P53" si="209">IF(P28="","",LEFT(P28,(FIND(" ",P28,1))-1))</f>
        <v/>
      </c>
      <c r="Q53" s="63" t="str">
        <f t="shared" ref="Q53" si="210">IF(P28="","",RIGHT(P28,LEN(P28)-(FIND(" ",P28)+2)))</f>
        <v/>
      </c>
      <c r="R53" s="63" t="str">
        <f t="shared" ref="R53" si="211">IF(R28="","",LEFT(R28,(FIND(" ",R28,1))-1))</f>
        <v/>
      </c>
      <c r="S53" s="63" t="str">
        <f t="shared" ref="S53" si="212">IF(R28="","",RIGHT(R28,LEN(R28)-(FIND(" ",R28)+2)))</f>
        <v/>
      </c>
      <c r="T53" s="63" t="str">
        <f t="shared" ref="T53" si="213">IF(T28="","",LEFT(T28,(FIND(" ",T28,1))-1))</f>
        <v/>
      </c>
      <c r="U53" s="63" t="str">
        <f t="shared" ref="U53" si="214">IF(T28="","",RIGHT(T28,LEN(T28)-(FIND(" ",T28)+2)))</f>
        <v/>
      </c>
    </row>
    <row r="54" spans="2:21" hidden="1" x14ac:dyDescent="0.25">
      <c r="B54" s="63" t="str">
        <f t="shared" si="10"/>
        <v/>
      </c>
      <c r="C54" s="63" t="str">
        <f t="shared" si="19"/>
        <v/>
      </c>
      <c r="D54" s="63" t="str">
        <f t="shared" si="10"/>
        <v/>
      </c>
      <c r="E54" s="63" t="str">
        <f t="shared" si="19"/>
        <v/>
      </c>
      <c r="F54" s="63" t="str">
        <f t="shared" ref="F54" si="215">IF(F29="","",LEFT(F29,(FIND(" ",F29,1))-1))</f>
        <v/>
      </c>
      <c r="G54" s="63" t="str">
        <f t="shared" ref="G54:I54" si="216">IF(F29="","",RIGHT(F29,LEN(F29)-(FIND(" ",F29)+2)))</f>
        <v/>
      </c>
      <c r="H54" s="63" t="str">
        <f t="shared" ref="H54" si="217">IF(H29="","",LEFT(H29,(FIND(" ",H29,1))-1))</f>
        <v/>
      </c>
      <c r="I54" s="63" t="str">
        <f t="shared" si="216"/>
        <v/>
      </c>
      <c r="J54" s="63" t="str">
        <f t="shared" ref="J54" si="218">IF(J29="","",LEFT(J29,(FIND(" ",J29,1))-1))</f>
        <v/>
      </c>
      <c r="K54" s="63" t="str">
        <f t="shared" ref="K54" si="219">IF(J29="","",RIGHT(J29,LEN(J29)-(FIND(" ",J29)+2)))</f>
        <v/>
      </c>
      <c r="L54" s="63" t="str">
        <f t="shared" ref="L54" si="220">IF(L29="","",LEFT(L29,(FIND(" ",L29,1))-1))</f>
        <v/>
      </c>
      <c r="M54" s="63" t="str">
        <f t="shared" ref="M54" si="221">IF(L29="","",RIGHT(L29,LEN(L29)-(FIND(" ",L29)+2)))</f>
        <v/>
      </c>
      <c r="N54" s="63" t="str">
        <f t="shared" ref="N54" si="222">IF(N29="","",LEFT(N29,(FIND(" ",N29,1))-1))</f>
        <v/>
      </c>
      <c r="O54" s="63" t="str">
        <f t="shared" ref="O54" si="223">IF(N29="","",RIGHT(N29,LEN(N29)-(FIND(" ",N29)+2)))</f>
        <v/>
      </c>
      <c r="P54" s="63" t="str">
        <f t="shared" ref="P54" si="224">IF(P29="","",LEFT(P29,(FIND(" ",P29,1))-1))</f>
        <v/>
      </c>
      <c r="Q54" s="63" t="str">
        <f t="shared" ref="Q54" si="225">IF(P29="","",RIGHT(P29,LEN(P29)-(FIND(" ",P29)+2)))</f>
        <v/>
      </c>
      <c r="R54" s="63" t="str">
        <f t="shared" ref="R54" si="226">IF(R29="","",LEFT(R29,(FIND(" ",R29,1))-1))</f>
        <v/>
      </c>
      <c r="S54" s="63" t="str">
        <f t="shared" ref="S54" si="227">IF(R29="","",RIGHT(R29,LEN(R29)-(FIND(" ",R29)+2)))</f>
        <v/>
      </c>
      <c r="T54" s="63" t="str">
        <f t="shared" ref="T54" si="228">IF(T29="","",LEFT(T29,(FIND(" ",T29,1))-1))</f>
        <v/>
      </c>
      <c r="U54" s="63" t="str">
        <f t="shared" ref="U54" si="229">IF(T29="","",RIGHT(T29,LEN(T29)-(FIND(" ",T29)+2)))</f>
        <v/>
      </c>
    </row>
    <row r="55" spans="2:21" hidden="1" x14ac:dyDescent="0.25">
      <c r="B55" s="63" t="str">
        <f t="shared" si="10"/>
        <v/>
      </c>
      <c r="C55" s="63" t="str">
        <f t="shared" si="19"/>
        <v/>
      </c>
      <c r="D55" s="63" t="str">
        <f t="shared" si="10"/>
        <v/>
      </c>
      <c r="E55" s="63" t="str">
        <f t="shared" si="19"/>
        <v/>
      </c>
      <c r="F55" s="63" t="str">
        <f t="shared" ref="F55" si="230">IF(F30="","",LEFT(F30,(FIND(" ",F30,1))-1))</f>
        <v/>
      </c>
      <c r="G55" s="63" t="str">
        <f t="shared" ref="G55:I55" si="231">IF(F30="","",RIGHT(F30,LEN(F30)-(FIND(" ",F30)+2)))</f>
        <v/>
      </c>
      <c r="H55" s="63" t="str">
        <f t="shared" ref="H55" si="232">IF(H30="","",LEFT(H30,(FIND(" ",H30,1))-1))</f>
        <v/>
      </c>
      <c r="I55" s="63" t="str">
        <f t="shared" si="231"/>
        <v/>
      </c>
      <c r="J55" s="63" t="str">
        <f t="shared" ref="J55" si="233">IF(J30="","",LEFT(J30,(FIND(" ",J30,1))-1))</f>
        <v/>
      </c>
      <c r="K55" s="63" t="str">
        <f t="shared" ref="K55" si="234">IF(J30="","",RIGHT(J30,LEN(J30)-(FIND(" ",J30)+2)))</f>
        <v/>
      </c>
      <c r="L55" s="63" t="str">
        <f t="shared" ref="L55" si="235">IF(L30="","",LEFT(L30,(FIND(" ",L30,1))-1))</f>
        <v/>
      </c>
      <c r="M55" s="63" t="str">
        <f t="shared" ref="M55" si="236">IF(L30="","",RIGHT(L30,LEN(L30)-(FIND(" ",L30)+2)))</f>
        <v/>
      </c>
      <c r="N55" s="63" t="str">
        <f t="shared" ref="N55" si="237">IF(N30="","",LEFT(N30,(FIND(" ",N30,1))-1))</f>
        <v/>
      </c>
      <c r="O55" s="63" t="str">
        <f t="shared" ref="O55" si="238">IF(N30="","",RIGHT(N30,LEN(N30)-(FIND(" ",N30)+2)))</f>
        <v/>
      </c>
      <c r="P55" s="63" t="str">
        <f t="shared" ref="P55" si="239">IF(P30="","",LEFT(P30,(FIND(" ",P30,1))-1))</f>
        <v/>
      </c>
      <c r="Q55" s="63" t="str">
        <f t="shared" ref="Q55" si="240">IF(P30="","",RIGHT(P30,LEN(P30)-(FIND(" ",P30)+2)))</f>
        <v/>
      </c>
      <c r="R55" s="63" t="str">
        <f t="shared" ref="R55" si="241">IF(R30="","",LEFT(R30,(FIND(" ",R30,1))-1))</f>
        <v/>
      </c>
      <c r="S55" s="63" t="str">
        <f t="shared" ref="S55" si="242">IF(R30="","",RIGHT(R30,LEN(R30)-(FIND(" ",R30)+2)))</f>
        <v/>
      </c>
      <c r="T55" s="63" t="str">
        <f t="shared" ref="T55" si="243">IF(T30="","",LEFT(T30,(FIND(" ",T30,1))-1))</f>
        <v/>
      </c>
      <c r="U55" s="63" t="str">
        <f t="shared" ref="U55" si="244">IF(T30="","",RIGHT(T30,LEN(T30)-(FIND(" ",T30)+2)))</f>
        <v/>
      </c>
    </row>
    <row r="56" spans="2:21" hidden="1" x14ac:dyDescent="0.25">
      <c r="B56" s="63" t="str">
        <f t="shared" si="10"/>
        <v/>
      </c>
      <c r="C56" s="63" t="str">
        <f t="shared" si="19"/>
        <v/>
      </c>
      <c r="D56" s="63" t="str">
        <f t="shared" si="10"/>
        <v/>
      </c>
      <c r="E56" s="63" t="str">
        <f t="shared" si="19"/>
        <v/>
      </c>
      <c r="F56" s="63" t="str">
        <f t="shared" ref="F56" si="245">IF(F31="","",LEFT(F31,(FIND(" ",F31,1))-1))</f>
        <v/>
      </c>
      <c r="G56" s="63" t="str">
        <f t="shared" ref="G56:I56" si="246">IF(F31="","",RIGHT(F31,LEN(F31)-(FIND(" ",F31)+2)))</f>
        <v/>
      </c>
      <c r="H56" s="63" t="str">
        <f t="shared" ref="H56" si="247">IF(H31="","",LEFT(H31,(FIND(" ",H31,1))-1))</f>
        <v/>
      </c>
      <c r="I56" s="63" t="str">
        <f t="shared" si="246"/>
        <v/>
      </c>
      <c r="J56" s="63" t="str">
        <f t="shared" ref="J56" si="248">IF(J31="","",LEFT(J31,(FIND(" ",J31,1))-1))</f>
        <v/>
      </c>
      <c r="K56" s="63" t="str">
        <f t="shared" ref="K56" si="249">IF(J31="","",RIGHT(J31,LEN(J31)-(FIND(" ",J31)+2)))</f>
        <v/>
      </c>
      <c r="L56" s="63" t="str">
        <f t="shared" ref="L56" si="250">IF(L31="","",LEFT(L31,(FIND(" ",L31,1))-1))</f>
        <v/>
      </c>
      <c r="M56" s="63" t="str">
        <f t="shared" ref="M56" si="251">IF(L31="","",RIGHT(L31,LEN(L31)-(FIND(" ",L31)+2)))</f>
        <v/>
      </c>
      <c r="N56" s="63" t="str">
        <f t="shared" ref="N56" si="252">IF(N31="","",LEFT(N31,(FIND(" ",N31,1))-1))</f>
        <v/>
      </c>
      <c r="O56" s="63" t="str">
        <f t="shared" ref="O56" si="253">IF(N31="","",RIGHT(N31,LEN(N31)-(FIND(" ",N31)+2)))</f>
        <v/>
      </c>
      <c r="P56" s="63" t="str">
        <f t="shared" ref="P56" si="254">IF(P31="","",LEFT(P31,(FIND(" ",P31,1))-1))</f>
        <v/>
      </c>
      <c r="Q56" s="63" t="str">
        <f t="shared" ref="Q56" si="255">IF(P31="","",RIGHT(P31,LEN(P31)-(FIND(" ",P31)+2)))</f>
        <v/>
      </c>
      <c r="R56" s="63" t="str">
        <f t="shared" ref="R56" si="256">IF(R31="","",LEFT(R31,(FIND(" ",R31,1))-1))</f>
        <v/>
      </c>
      <c r="S56" s="63" t="str">
        <f t="shared" ref="S56" si="257">IF(R31="","",RIGHT(R31,LEN(R31)-(FIND(" ",R31)+2)))</f>
        <v/>
      </c>
      <c r="T56" s="63" t="str">
        <f t="shared" ref="T56" si="258">IF(T31="","",LEFT(T31,(FIND(" ",T31,1))-1))</f>
        <v/>
      </c>
      <c r="U56" s="63" t="str">
        <f t="shared" ref="U56" si="259">IF(T31="","",RIGHT(T31,LEN(T31)-(FIND(" ",T31)+2)))</f>
        <v/>
      </c>
    </row>
    <row r="57" spans="2:21" hidden="1" x14ac:dyDescent="0.25">
      <c r="B57" s="63" t="str">
        <f t="shared" si="10"/>
        <v/>
      </c>
      <c r="C57" s="63" t="str">
        <f t="shared" si="19"/>
        <v/>
      </c>
      <c r="D57" s="63" t="str">
        <f t="shared" si="10"/>
        <v/>
      </c>
      <c r="E57" s="63" t="str">
        <f t="shared" si="19"/>
        <v/>
      </c>
      <c r="F57" s="63" t="str">
        <f t="shared" ref="F57" si="260">IF(F32="","",LEFT(F32,(FIND(" ",F32,1))-1))</f>
        <v/>
      </c>
      <c r="G57" s="63" t="str">
        <f t="shared" ref="G57:I57" si="261">IF(F32="","",RIGHT(F32,LEN(F32)-(FIND(" ",F32)+2)))</f>
        <v/>
      </c>
      <c r="H57" s="63" t="str">
        <f t="shared" ref="H57" si="262">IF(H32="","",LEFT(H32,(FIND(" ",H32,1))-1))</f>
        <v/>
      </c>
      <c r="I57" s="63" t="str">
        <f t="shared" si="261"/>
        <v/>
      </c>
      <c r="J57" s="63" t="str">
        <f t="shared" ref="J57" si="263">IF(J32="","",LEFT(J32,(FIND(" ",J32,1))-1))</f>
        <v/>
      </c>
      <c r="K57" s="63" t="str">
        <f t="shared" ref="K57" si="264">IF(J32="","",RIGHT(J32,LEN(J32)-(FIND(" ",J32)+2)))</f>
        <v/>
      </c>
      <c r="L57" s="63" t="str">
        <f t="shared" ref="L57" si="265">IF(L32="","",LEFT(L32,(FIND(" ",L32,1))-1))</f>
        <v/>
      </c>
      <c r="M57" s="63" t="str">
        <f t="shared" ref="M57" si="266">IF(L32="","",RIGHT(L32,LEN(L32)-(FIND(" ",L32)+2)))</f>
        <v/>
      </c>
      <c r="N57" s="63" t="str">
        <f t="shared" ref="N57" si="267">IF(N32="","",LEFT(N32,(FIND(" ",N32,1))-1))</f>
        <v/>
      </c>
      <c r="O57" s="63" t="str">
        <f t="shared" ref="O57" si="268">IF(N32="","",RIGHT(N32,LEN(N32)-(FIND(" ",N32)+2)))</f>
        <v/>
      </c>
      <c r="P57" s="63" t="str">
        <f t="shared" ref="P57" si="269">IF(P32="","",LEFT(P32,(FIND(" ",P32,1))-1))</f>
        <v/>
      </c>
      <c r="Q57" s="63" t="str">
        <f t="shared" ref="Q57" si="270">IF(P32="","",RIGHT(P32,LEN(P32)-(FIND(" ",P32)+2)))</f>
        <v/>
      </c>
      <c r="R57" s="63" t="str">
        <f t="shared" ref="R57" si="271">IF(R32="","",LEFT(R32,(FIND(" ",R32,1))-1))</f>
        <v/>
      </c>
      <c r="S57" s="63" t="str">
        <f t="shared" ref="S57" si="272">IF(R32="","",RIGHT(R32,LEN(R32)-(FIND(" ",R32)+2)))</f>
        <v/>
      </c>
      <c r="T57" s="63" t="str">
        <f t="shared" ref="T57" si="273">IF(T32="","",LEFT(T32,(FIND(" ",T32,1))-1))</f>
        <v/>
      </c>
      <c r="U57" s="63" t="str">
        <f t="shared" ref="U57" si="274">IF(T32="","",RIGHT(T32,LEN(T32)-(FIND(" ",T32)+2)))</f>
        <v/>
      </c>
    </row>
    <row r="58" spans="2:21" hidden="1" x14ac:dyDescent="0.25">
      <c r="B58" s="88" t="str">
        <f t="shared" si="10"/>
        <v/>
      </c>
      <c r="C58" s="63" t="str">
        <f t="shared" si="19"/>
        <v/>
      </c>
      <c r="D58" s="88" t="str">
        <f t="shared" si="10"/>
        <v/>
      </c>
      <c r="E58" s="63" t="str">
        <f t="shared" si="19"/>
        <v/>
      </c>
      <c r="F58" s="88" t="str">
        <f t="shared" ref="F58" si="275">IF(F33="","",LEFT(F33,(FIND(" ",F33,1))-1))</f>
        <v/>
      </c>
      <c r="G58" s="63" t="str">
        <f t="shared" ref="G58:I58" si="276">IF(F33="","",RIGHT(F33,LEN(F33)-(FIND(" ",F33)+2)))</f>
        <v/>
      </c>
      <c r="H58" s="88" t="str">
        <f t="shared" ref="H58" si="277">IF(H33="","",LEFT(H33,(FIND(" ",H33,1))-1))</f>
        <v/>
      </c>
      <c r="I58" s="63" t="str">
        <f t="shared" si="276"/>
        <v/>
      </c>
      <c r="J58" s="88" t="str">
        <f t="shared" ref="J58" si="278">IF(J33="","",LEFT(J33,(FIND(" ",J33,1))-1))</f>
        <v/>
      </c>
      <c r="K58" s="63" t="str">
        <f t="shared" ref="K58" si="279">IF(J33="","",RIGHT(J33,LEN(J33)-(FIND(" ",J33)+2)))</f>
        <v/>
      </c>
      <c r="L58" s="88" t="str">
        <f t="shared" ref="L58" si="280">IF(L33="","",LEFT(L33,(FIND(" ",L33,1))-1))</f>
        <v/>
      </c>
      <c r="M58" s="63" t="str">
        <f t="shared" ref="M58" si="281">IF(L33="","",RIGHT(L33,LEN(L33)-(FIND(" ",L33)+2)))</f>
        <v/>
      </c>
      <c r="N58" s="88" t="str">
        <f t="shared" ref="N58" si="282">IF(N33="","",LEFT(N33,(FIND(" ",N33,1))-1))</f>
        <v/>
      </c>
      <c r="O58" s="63" t="str">
        <f t="shared" ref="O58" si="283">IF(N33="","",RIGHT(N33,LEN(N33)-(FIND(" ",N33)+2)))</f>
        <v/>
      </c>
      <c r="P58" s="88" t="str">
        <f t="shared" ref="P58" si="284">IF(P33="","",LEFT(P33,(FIND(" ",P33,1))-1))</f>
        <v/>
      </c>
      <c r="Q58" s="63" t="str">
        <f t="shared" ref="Q58" si="285">IF(P33="","",RIGHT(P33,LEN(P33)-(FIND(" ",P33)+2)))</f>
        <v/>
      </c>
      <c r="R58" s="88" t="str">
        <f t="shared" ref="R58" si="286">IF(R33="","",LEFT(R33,(FIND(" ",R33,1))-1))</f>
        <v/>
      </c>
      <c r="S58" s="63" t="str">
        <f t="shared" ref="S58" si="287">IF(R33="","",RIGHT(R33,LEN(R33)-(FIND(" ",R33)+2)))</f>
        <v/>
      </c>
      <c r="T58" s="88" t="str">
        <f t="shared" ref="T58" si="288">IF(T33="","",LEFT(T33,(FIND(" ",T33,1))-1))</f>
        <v/>
      </c>
      <c r="U58" s="63" t="str">
        <f t="shared" ref="U58" si="289">IF(T33="","",RIGHT(T33,LEN(T33)-(FIND(" ",T33)+2)))</f>
        <v/>
      </c>
    </row>
    <row r="59" spans="2:21" hidden="1" x14ac:dyDescent="0.25">
      <c r="B59" s="68"/>
      <c r="C59" s="68"/>
      <c r="D59" s="71"/>
      <c r="E59" s="71"/>
      <c r="F59" s="72"/>
      <c r="G59" s="72"/>
      <c r="H59" s="72"/>
      <c r="I59" s="72"/>
      <c r="J59" s="72"/>
      <c r="K59" s="72"/>
      <c r="L59" s="72"/>
      <c r="M59" s="72"/>
      <c r="N59" s="72"/>
      <c r="O59" s="72"/>
      <c r="P59" s="72"/>
      <c r="Q59" s="72"/>
      <c r="R59" s="72"/>
      <c r="S59" s="72"/>
      <c r="T59" s="73"/>
      <c r="U59" s="72"/>
    </row>
    <row r="60" spans="2:21" hidden="1" x14ac:dyDescent="0.25">
      <c r="C60" s="63">
        <f>IF(B8="Inpatient",'Data Input'!C9:D9,1)</f>
        <v>1</v>
      </c>
      <c r="D60" s="90"/>
      <c r="E60" s="63">
        <f>IF(D8="Inpatient",'Data Input'!E9:F9,1)</f>
        <v>1</v>
      </c>
      <c r="G60" s="63">
        <f>IF(F8="Inpatient",'Data Input'!G9:H9,1)</f>
        <v>1</v>
      </c>
      <c r="I60" s="63">
        <f>IF(H8="Inpatient",'Data Input'!I9:J9,1)</f>
        <v>1</v>
      </c>
      <c r="K60" s="63">
        <f>IF(J8="Inpatient",'Data Input'!K9:L9,1)</f>
        <v>1</v>
      </c>
      <c r="M60" s="63">
        <f>IF(L8="Inpatient",'Data Input'!M9:N9,1)</f>
        <v>1</v>
      </c>
      <c r="O60" s="63">
        <f>IF(N8="Inpatient",'Data Input'!O9:P9,1)</f>
        <v>1</v>
      </c>
      <c r="Q60" s="63">
        <f>IF(P8="Inpatient",'Data Input'!Q9:R9,1)</f>
        <v>1</v>
      </c>
      <c r="S60" s="63">
        <f>IF(R8="Inpatient",'Data Input'!S9:T9,1)</f>
        <v>1</v>
      </c>
      <c r="T60" s="36"/>
      <c r="U60" s="63">
        <f>IF(T8="Inpatient",'Data Input'!U9:V9,1)</f>
        <v>1</v>
      </c>
    </row>
    <row r="61" spans="2:21" hidden="1" x14ac:dyDescent="0.25">
      <c r="D61" s="90"/>
      <c r="E61" s="90"/>
      <c r="T61" s="36"/>
    </row>
    <row r="62" spans="2:21" hidden="1" x14ac:dyDescent="0.25">
      <c r="D62" s="90"/>
      <c r="E62" s="90"/>
      <c r="T62" s="36"/>
    </row>
    <row r="63" spans="2:21" hidden="1" x14ac:dyDescent="0.25">
      <c r="D63" s="90"/>
      <c r="E63" s="90"/>
      <c r="T63" s="36"/>
    </row>
    <row r="64" spans="2:21" hidden="1" x14ac:dyDescent="0.25">
      <c r="D64" s="90"/>
      <c r="E64" s="90"/>
      <c r="T64" s="36"/>
    </row>
    <row r="65" spans="1:20" hidden="1" x14ac:dyDescent="0.25">
      <c r="D65" s="90"/>
      <c r="E65" s="90"/>
      <c r="T65" s="36"/>
    </row>
    <row r="66" spans="1:20" hidden="1" x14ac:dyDescent="0.25">
      <c r="D66" s="90"/>
      <c r="E66" s="90"/>
      <c r="T66" s="36"/>
    </row>
    <row r="67" spans="1:20" hidden="1" x14ac:dyDescent="0.25">
      <c r="D67" s="90"/>
      <c r="E67" s="90"/>
      <c r="T67" s="36"/>
    </row>
    <row r="68" spans="1:20" hidden="1" x14ac:dyDescent="0.25">
      <c r="D68" s="90"/>
      <c r="E68" s="90"/>
      <c r="T68" s="36"/>
    </row>
    <row r="69" spans="1:20" hidden="1" x14ac:dyDescent="0.25">
      <c r="D69" s="90"/>
      <c r="E69" s="90"/>
      <c r="T69" s="36"/>
    </row>
    <row r="70" spans="1:20" hidden="1" x14ac:dyDescent="0.25">
      <c r="D70" s="90"/>
      <c r="E70" s="90"/>
      <c r="T70" s="36"/>
    </row>
    <row r="71" spans="1:20" hidden="1" x14ac:dyDescent="0.25">
      <c r="D71" s="90"/>
      <c r="E71" s="90"/>
      <c r="T71" s="36"/>
    </row>
    <row r="72" spans="1:20" hidden="1" x14ac:dyDescent="0.25">
      <c r="D72" s="90"/>
      <c r="E72" s="90"/>
      <c r="T72" s="36"/>
    </row>
    <row r="73" spans="1:20" hidden="1" x14ac:dyDescent="0.25">
      <c r="D73" s="90"/>
      <c r="E73" s="90"/>
      <c r="T73" s="36"/>
    </row>
    <row r="74" spans="1:20" hidden="1" x14ac:dyDescent="0.25">
      <c r="A74">
        <f>'Data Input'!B3</f>
        <v>0</v>
      </c>
      <c r="T74" s="36"/>
    </row>
    <row r="75" spans="1:20" hidden="1" x14ac:dyDescent="0.25">
      <c r="A75" s="66">
        <v>110</v>
      </c>
      <c r="T75" s="36"/>
    </row>
    <row r="76" spans="1:20" hidden="1" x14ac:dyDescent="0.25">
      <c r="A76" s="66">
        <v>145</v>
      </c>
      <c r="T76" s="36"/>
    </row>
    <row r="77" spans="1:20" hidden="1" x14ac:dyDescent="0.25">
      <c r="T77" s="36"/>
    </row>
    <row r="78" spans="1:20" hidden="1" x14ac:dyDescent="0.25">
      <c r="T78" s="36"/>
    </row>
    <row r="79" spans="1:20" hidden="1" x14ac:dyDescent="0.25">
      <c r="T79" s="36"/>
    </row>
    <row r="80" spans="1:20" hidden="1" x14ac:dyDescent="0.25">
      <c r="A80">
        <f>'Data Input'!B3</f>
        <v>0</v>
      </c>
      <c r="T80" s="36"/>
    </row>
    <row r="81" spans="1:20" hidden="1" x14ac:dyDescent="0.25">
      <c r="A81" s="66">
        <v>75</v>
      </c>
      <c r="T81" s="36"/>
    </row>
    <row r="82" spans="1:20" hidden="1" x14ac:dyDescent="0.25">
      <c r="A82" s="66">
        <v>100</v>
      </c>
      <c r="T82" s="36"/>
    </row>
    <row r="83" spans="1:20" hidden="1" x14ac:dyDescent="0.25">
      <c r="T83" s="36"/>
    </row>
    <row r="84" spans="1:20" hidden="1" x14ac:dyDescent="0.25">
      <c r="A84" t="s">
        <v>45</v>
      </c>
      <c r="B84" s="63">
        <v>150</v>
      </c>
      <c r="C84" s="63">
        <v>200</v>
      </c>
      <c r="T84" s="36"/>
    </row>
    <row r="85" spans="1:20" hidden="1" x14ac:dyDescent="0.25">
      <c r="A85" t="s">
        <v>46</v>
      </c>
      <c r="B85" s="63">
        <v>70</v>
      </c>
      <c r="C85" s="63">
        <v>90</v>
      </c>
      <c r="T85" s="36"/>
    </row>
    <row r="86" spans="1:20" hidden="1" x14ac:dyDescent="0.25">
      <c r="A86" t="s">
        <v>47</v>
      </c>
      <c r="B86" s="63">
        <v>70</v>
      </c>
      <c r="C86" s="63">
        <v>90</v>
      </c>
      <c r="T86" s="36"/>
    </row>
    <row r="87" spans="1:20" hidden="1" x14ac:dyDescent="0.25">
      <c r="A87" t="s">
        <v>48</v>
      </c>
      <c r="B87" s="63">
        <v>130</v>
      </c>
      <c r="C87" s="63">
        <v>175</v>
      </c>
      <c r="T87" s="36"/>
    </row>
    <row r="88" spans="1:20" hidden="1" x14ac:dyDescent="0.25">
      <c r="A88" t="s">
        <v>63</v>
      </c>
      <c r="B88" s="63">
        <v>20</v>
      </c>
      <c r="C88" s="63">
        <v>25</v>
      </c>
      <c r="T88" s="36"/>
    </row>
    <row r="89" spans="1:20" hidden="1" x14ac:dyDescent="0.25">
      <c r="A89" t="s">
        <v>64</v>
      </c>
      <c r="B89" s="63">
        <v>20</v>
      </c>
      <c r="C89" s="63">
        <v>25</v>
      </c>
      <c r="T89" s="36"/>
    </row>
    <row r="90" spans="1:20" hidden="1" x14ac:dyDescent="0.25">
      <c r="A90" t="s">
        <v>65</v>
      </c>
      <c r="B90" s="63">
        <v>20</v>
      </c>
      <c r="C90" s="63">
        <v>25</v>
      </c>
      <c r="T90" s="36"/>
    </row>
    <row r="91" spans="1:20" hidden="1" x14ac:dyDescent="0.25">
      <c r="A91" t="s">
        <v>66</v>
      </c>
      <c r="B91" s="63">
        <v>20</v>
      </c>
      <c r="C91" s="63">
        <v>25</v>
      </c>
    </row>
    <row r="92" spans="1:20" hidden="1" x14ac:dyDescent="0.25">
      <c r="A92" t="s">
        <v>147</v>
      </c>
      <c r="B92" s="63">
        <v>25</v>
      </c>
      <c r="C92" s="63">
        <v>30</v>
      </c>
    </row>
    <row r="93" spans="1:20" hidden="1" x14ac:dyDescent="0.25">
      <c r="A93" t="s">
        <v>148</v>
      </c>
      <c r="B93" s="63">
        <v>15</v>
      </c>
      <c r="C93" s="63">
        <v>20</v>
      </c>
    </row>
    <row r="94" spans="1:20" hidden="1" x14ac:dyDescent="0.25">
      <c r="A94" t="s">
        <v>149</v>
      </c>
      <c r="B94" s="63">
        <v>10</v>
      </c>
      <c r="C94" s="63">
        <v>12.5</v>
      </c>
    </row>
    <row r="95" spans="1:20" hidden="1" x14ac:dyDescent="0.25">
      <c r="A95" t="s">
        <v>49</v>
      </c>
      <c r="B95" s="63">
        <v>15</v>
      </c>
      <c r="C95" s="63">
        <v>20</v>
      </c>
    </row>
    <row r="96" spans="1:20" hidden="1" x14ac:dyDescent="0.25">
      <c r="A96" t="s">
        <v>143</v>
      </c>
      <c r="B96" s="63">
        <v>40</v>
      </c>
      <c r="C96" s="63">
        <v>50</v>
      </c>
    </row>
    <row r="97" spans="1:3" hidden="1" x14ac:dyDescent="0.25">
      <c r="A97" t="s">
        <v>314</v>
      </c>
      <c r="B97" s="63">
        <v>70</v>
      </c>
      <c r="C97" s="63">
        <v>90</v>
      </c>
    </row>
    <row r="98" spans="1:3" hidden="1" x14ac:dyDescent="0.25">
      <c r="A98" t="s">
        <v>50</v>
      </c>
      <c r="B98" s="63">
        <v>105</v>
      </c>
      <c r="C98" s="63">
        <v>140</v>
      </c>
    </row>
    <row r="99" spans="1:3" hidden="1" x14ac:dyDescent="0.25">
      <c r="A99" s="37" t="s">
        <v>67</v>
      </c>
      <c r="B99" s="123">
        <v>85</v>
      </c>
      <c r="C99" s="123">
        <v>110</v>
      </c>
    </row>
    <row r="100" spans="1:3" hidden="1" x14ac:dyDescent="0.25">
      <c r="A100" s="37" t="s">
        <v>68</v>
      </c>
      <c r="B100" s="123">
        <v>130</v>
      </c>
      <c r="C100" s="123">
        <v>175</v>
      </c>
    </row>
    <row r="101" spans="1:3" hidden="1" x14ac:dyDescent="0.25">
      <c r="A101" s="37" t="s">
        <v>69</v>
      </c>
      <c r="B101" s="123">
        <v>320</v>
      </c>
      <c r="C101" s="123">
        <v>430</v>
      </c>
    </row>
    <row r="102" spans="1:3" hidden="1" x14ac:dyDescent="0.25">
      <c r="A102" s="37" t="s">
        <v>70</v>
      </c>
      <c r="B102" s="123">
        <v>150</v>
      </c>
      <c r="C102" s="123">
        <v>200</v>
      </c>
    </row>
    <row r="103" spans="1:3" hidden="1" x14ac:dyDescent="0.25">
      <c r="A103" s="37" t="s">
        <v>71</v>
      </c>
      <c r="B103" s="123">
        <v>340</v>
      </c>
      <c r="C103" s="123">
        <v>455</v>
      </c>
    </row>
    <row r="104" spans="1:3" hidden="1" x14ac:dyDescent="0.25">
      <c r="A104" s="37" t="s">
        <v>317</v>
      </c>
      <c r="B104" s="123">
        <v>80</v>
      </c>
      <c r="C104" s="123">
        <v>105</v>
      </c>
    </row>
    <row r="105" spans="1:3" hidden="1" x14ac:dyDescent="0.25">
      <c r="A105" t="s">
        <v>7</v>
      </c>
      <c r="B105" s="63">
        <v>50</v>
      </c>
      <c r="C105" s="63">
        <v>65</v>
      </c>
    </row>
    <row r="106" spans="1:3" hidden="1" x14ac:dyDescent="0.25">
      <c r="A106" t="s">
        <v>309</v>
      </c>
      <c r="B106" s="63">
        <v>10</v>
      </c>
      <c r="C106" s="63">
        <v>12.5</v>
      </c>
    </row>
    <row r="107" spans="1:3" hidden="1" x14ac:dyDescent="0.25">
      <c r="A107" s="97" t="s">
        <v>73</v>
      </c>
      <c r="B107" s="63">
        <v>50</v>
      </c>
      <c r="C107" s="63">
        <v>65</v>
      </c>
    </row>
    <row r="108" spans="1:3" hidden="1" x14ac:dyDescent="0.25">
      <c r="A108" t="s">
        <v>408</v>
      </c>
      <c r="B108" s="63">
        <v>25</v>
      </c>
      <c r="C108" s="63">
        <v>30</v>
      </c>
    </row>
    <row r="109" spans="1:3" hidden="1" x14ac:dyDescent="0.25">
      <c r="A109" t="s">
        <v>407</v>
      </c>
      <c r="B109" s="63">
        <v>150</v>
      </c>
      <c r="C109" s="63">
        <v>200</v>
      </c>
    </row>
    <row r="110" spans="1:3" hidden="1" x14ac:dyDescent="0.25">
      <c r="A110" t="s">
        <v>409</v>
      </c>
      <c r="B110" s="63">
        <v>25</v>
      </c>
      <c r="C110" s="63">
        <v>30</v>
      </c>
    </row>
    <row r="111" spans="1:3" hidden="1" x14ac:dyDescent="0.25">
      <c r="A111" t="s">
        <v>74</v>
      </c>
      <c r="B111" s="63">
        <v>50</v>
      </c>
      <c r="C111" s="63">
        <v>65</v>
      </c>
    </row>
    <row r="112" spans="1:3" hidden="1" x14ac:dyDescent="0.25">
      <c r="A112" t="s">
        <v>8</v>
      </c>
      <c r="B112" s="63">
        <v>85</v>
      </c>
      <c r="C112" s="63">
        <v>110</v>
      </c>
    </row>
    <row r="113" spans="1:3" hidden="1" x14ac:dyDescent="0.25">
      <c r="A113" t="s">
        <v>10</v>
      </c>
      <c r="B113" s="63">
        <v>42.5</v>
      </c>
      <c r="C113" s="63">
        <v>55</v>
      </c>
    </row>
    <row r="114" spans="1:3" hidden="1" x14ac:dyDescent="0.25">
      <c r="A114" t="s">
        <v>150</v>
      </c>
      <c r="B114" s="63">
        <v>0</v>
      </c>
      <c r="C114" s="63">
        <v>1626.33</v>
      </c>
    </row>
    <row r="115" spans="1:3" hidden="1" x14ac:dyDescent="0.25">
      <c r="A115" t="s">
        <v>51</v>
      </c>
      <c r="B115" s="63">
        <v>150</v>
      </c>
      <c r="C115" s="63">
        <v>200</v>
      </c>
    </row>
    <row r="116" spans="1:3" hidden="1" x14ac:dyDescent="0.25">
      <c r="A116" t="s">
        <v>410</v>
      </c>
      <c r="B116" s="63">
        <v>25</v>
      </c>
      <c r="C116" s="63">
        <v>20</v>
      </c>
    </row>
    <row r="117" spans="1:3" hidden="1" x14ac:dyDescent="0.25">
      <c r="A117" t="s">
        <v>52</v>
      </c>
      <c r="B117" s="63">
        <v>40</v>
      </c>
      <c r="C117" s="63">
        <v>50</v>
      </c>
    </row>
    <row r="118" spans="1:3" hidden="1" x14ac:dyDescent="0.25">
      <c r="A118" t="s">
        <v>53</v>
      </c>
      <c r="B118" s="63">
        <v>25</v>
      </c>
      <c r="C118" s="63">
        <v>30</v>
      </c>
    </row>
    <row r="119" spans="1:3" hidden="1" x14ac:dyDescent="0.25">
      <c r="A119" t="s">
        <v>151</v>
      </c>
      <c r="B119" s="63">
        <v>15</v>
      </c>
      <c r="C119" s="63">
        <v>20</v>
      </c>
    </row>
    <row r="120" spans="1:3" hidden="1" x14ac:dyDescent="0.25">
      <c r="A120" t="s">
        <v>303</v>
      </c>
      <c r="B120" s="63">
        <v>85</v>
      </c>
      <c r="C120" s="63">
        <v>110</v>
      </c>
    </row>
    <row r="121" spans="1:3" hidden="1" x14ac:dyDescent="0.25">
      <c r="A121" t="s">
        <v>152</v>
      </c>
      <c r="B121" s="63">
        <v>75</v>
      </c>
      <c r="C121" s="63">
        <v>100</v>
      </c>
    </row>
    <row r="122" spans="1:3" hidden="1" x14ac:dyDescent="0.25">
      <c r="A122" t="s">
        <v>54</v>
      </c>
      <c r="B122" s="63">
        <v>60</v>
      </c>
      <c r="C122" s="63">
        <v>80</v>
      </c>
    </row>
    <row r="123" spans="1:3" hidden="1" x14ac:dyDescent="0.25">
      <c r="A123" t="s">
        <v>55</v>
      </c>
      <c r="B123" s="63">
        <v>30</v>
      </c>
      <c r="C123" s="63">
        <v>40</v>
      </c>
    </row>
    <row r="124" spans="1:3" hidden="1" x14ac:dyDescent="0.25">
      <c r="A124" t="s">
        <v>153</v>
      </c>
      <c r="B124" s="63">
        <v>10</v>
      </c>
      <c r="C124" s="63">
        <v>12.5</v>
      </c>
    </row>
    <row r="125" spans="1:3" hidden="1" x14ac:dyDescent="0.25">
      <c r="A125" t="s">
        <v>398</v>
      </c>
      <c r="B125" s="63">
        <v>85</v>
      </c>
      <c r="C125" s="63">
        <v>110</v>
      </c>
    </row>
    <row r="126" spans="1:3" hidden="1" x14ac:dyDescent="0.25">
      <c r="A126" t="s">
        <v>77</v>
      </c>
      <c r="B126" s="63">
        <v>50</v>
      </c>
      <c r="C126" s="63">
        <v>65</v>
      </c>
    </row>
    <row r="127" spans="1:3" hidden="1" x14ac:dyDescent="0.25">
      <c r="A127" t="s">
        <v>25</v>
      </c>
      <c r="B127" s="63">
        <v>42.5</v>
      </c>
      <c r="C127" s="63">
        <v>55</v>
      </c>
    </row>
    <row r="128" spans="1:3" hidden="1" x14ac:dyDescent="0.25">
      <c r="A128" t="s">
        <v>411</v>
      </c>
      <c r="B128" s="63">
        <v>70</v>
      </c>
      <c r="C128" s="63">
        <v>90</v>
      </c>
    </row>
    <row r="129" spans="1:3" hidden="1" x14ac:dyDescent="0.25">
      <c r="A129" t="s">
        <v>78</v>
      </c>
      <c r="B129" s="63">
        <v>20</v>
      </c>
      <c r="C129" s="63">
        <v>25</v>
      </c>
    </row>
    <row r="130" spans="1:3" hidden="1" x14ac:dyDescent="0.25">
      <c r="A130" t="s">
        <v>79</v>
      </c>
      <c r="B130" s="63">
        <v>20</v>
      </c>
      <c r="C130" s="63">
        <v>25</v>
      </c>
    </row>
    <row r="131" spans="1:3" hidden="1" x14ac:dyDescent="0.25">
      <c r="A131" t="s">
        <v>80</v>
      </c>
      <c r="B131" s="63">
        <v>20</v>
      </c>
      <c r="C131" s="63">
        <v>25</v>
      </c>
    </row>
    <row r="132" spans="1:3" hidden="1" x14ac:dyDescent="0.25">
      <c r="A132" t="s">
        <v>81</v>
      </c>
      <c r="B132" s="63">
        <v>20</v>
      </c>
      <c r="C132" s="63">
        <v>25</v>
      </c>
    </row>
    <row r="133" spans="1:3" hidden="1" x14ac:dyDescent="0.25">
      <c r="A133" t="s">
        <v>313</v>
      </c>
      <c r="B133" s="63">
        <v>70</v>
      </c>
      <c r="C133" s="63">
        <v>90</v>
      </c>
    </row>
    <row r="134" spans="1:3" hidden="1" x14ac:dyDescent="0.25">
      <c r="A134" t="s">
        <v>82</v>
      </c>
      <c r="B134" s="63">
        <v>60</v>
      </c>
      <c r="C134" s="63">
        <v>80</v>
      </c>
    </row>
    <row r="135" spans="1:3" hidden="1" x14ac:dyDescent="0.25">
      <c r="A135" t="s">
        <v>83</v>
      </c>
      <c r="B135" s="63">
        <v>30</v>
      </c>
      <c r="C135" s="63">
        <v>40</v>
      </c>
    </row>
    <row r="136" spans="1:3" hidden="1" x14ac:dyDescent="0.25">
      <c r="A136" t="s">
        <v>154</v>
      </c>
      <c r="B136" s="63">
        <v>145</v>
      </c>
      <c r="C136" s="63">
        <v>195</v>
      </c>
    </row>
    <row r="137" spans="1:3" hidden="1" x14ac:dyDescent="0.25">
      <c r="A137" t="s">
        <v>155</v>
      </c>
      <c r="B137" s="63">
        <v>15</v>
      </c>
      <c r="C137" s="63">
        <v>20</v>
      </c>
    </row>
    <row r="138" spans="1:3" hidden="1" x14ac:dyDescent="0.25">
      <c r="A138" t="s">
        <v>156</v>
      </c>
      <c r="B138" s="63">
        <v>30</v>
      </c>
      <c r="C138" s="63">
        <v>40</v>
      </c>
    </row>
    <row r="139" spans="1:3" hidden="1" x14ac:dyDescent="0.25">
      <c r="A139" t="s">
        <v>157</v>
      </c>
      <c r="B139" s="63">
        <v>50</v>
      </c>
      <c r="C139" s="63">
        <v>65</v>
      </c>
    </row>
    <row r="140" spans="1:3" hidden="1" x14ac:dyDescent="0.25">
      <c r="A140" t="s">
        <v>158</v>
      </c>
      <c r="B140" s="63">
        <v>90</v>
      </c>
      <c r="C140" s="63">
        <v>120</v>
      </c>
    </row>
    <row r="141" spans="1:3" hidden="1" x14ac:dyDescent="0.25">
      <c r="A141" t="s">
        <v>159</v>
      </c>
      <c r="B141" s="63">
        <v>150</v>
      </c>
      <c r="C141" s="63">
        <v>200</v>
      </c>
    </row>
    <row r="142" spans="1:3" hidden="1" x14ac:dyDescent="0.25">
      <c r="A142" t="s">
        <v>412</v>
      </c>
      <c r="B142" s="63">
        <v>210</v>
      </c>
      <c r="C142" s="63">
        <v>280</v>
      </c>
    </row>
    <row r="143" spans="1:3" hidden="1" x14ac:dyDescent="0.25">
      <c r="A143" t="s">
        <v>218</v>
      </c>
      <c r="B143" s="63">
        <v>18</v>
      </c>
      <c r="C143" s="63">
        <v>22.5</v>
      </c>
    </row>
    <row r="144" spans="1:3" hidden="1" x14ac:dyDescent="0.25">
      <c r="A144" t="s">
        <v>219</v>
      </c>
      <c r="B144" s="63">
        <v>6</v>
      </c>
      <c r="C144" s="63">
        <v>9</v>
      </c>
    </row>
    <row r="145" spans="1:3" hidden="1" x14ac:dyDescent="0.25">
      <c r="A145" t="s">
        <v>56</v>
      </c>
      <c r="B145" s="63">
        <v>11</v>
      </c>
      <c r="C145" s="63">
        <v>15</v>
      </c>
    </row>
    <row r="146" spans="1:3" hidden="1" x14ac:dyDescent="0.25">
      <c r="A146" t="s">
        <v>57</v>
      </c>
      <c r="B146" s="63">
        <v>3</v>
      </c>
      <c r="C146" s="63">
        <v>5</v>
      </c>
    </row>
    <row r="147" spans="1:3" hidden="1" x14ac:dyDescent="0.25">
      <c r="A147" t="s">
        <v>85</v>
      </c>
      <c r="B147" s="63">
        <v>35</v>
      </c>
      <c r="C147" s="63">
        <v>50</v>
      </c>
    </row>
    <row r="148" spans="1:3" hidden="1" x14ac:dyDescent="0.25">
      <c r="A148" s="97" t="s">
        <v>316</v>
      </c>
      <c r="B148" s="63">
        <v>100</v>
      </c>
      <c r="C148" s="63">
        <v>135</v>
      </c>
    </row>
    <row r="149" spans="1:3" hidden="1" x14ac:dyDescent="0.25">
      <c r="A149" s="97" t="s">
        <v>315</v>
      </c>
      <c r="B149" s="63">
        <v>85</v>
      </c>
      <c r="C149" s="63">
        <v>110</v>
      </c>
    </row>
    <row r="150" spans="1:3" hidden="1" x14ac:dyDescent="0.25">
      <c r="A150" t="s">
        <v>142</v>
      </c>
      <c r="B150" s="63">
        <v>150</v>
      </c>
      <c r="C150" s="123">
        <v>190</v>
      </c>
    </row>
    <row r="151" spans="1:3" hidden="1" x14ac:dyDescent="0.25">
      <c r="A151" t="s">
        <v>318</v>
      </c>
      <c r="B151" s="63">
        <v>200</v>
      </c>
      <c r="C151" s="63">
        <v>260</v>
      </c>
    </row>
    <row r="152" spans="1:3" hidden="1" x14ac:dyDescent="0.25">
      <c r="A152" t="s">
        <v>310</v>
      </c>
      <c r="B152" s="63">
        <v>120</v>
      </c>
      <c r="C152" s="63">
        <v>155</v>
      </c>
    </row>
    <row r="153" spans="1:3" hidden="1" x14ac:dyDescent="0.25">
      <c r="A153" t="s">
        <v>165</v>
      </c>
      <c r="B153" s="63">
        <v>25</v>
      </c>
      <c r="C153" s="63">
        <v>0</v>
      </c>
    </row>
    <row r="154" spans="1:3" hidden="1" x14ac:dyDescent="0.25">
      <c r="A154" t="s">
        <v>160</v>
      </c>
      <c r="B154" s="63">
        <v>0</v>
      </c>
      <c r="C154" s="63">
        <v>50</v>
      </c>
    </row>
    <row r="155" spans="1:3" hidden="1" x14ac:dyDescent="0.25">
      <c r="A155" t="s">
        <v>161</v>
      </c>
      <c r="B155" s="63">
        <v>0</v>
      </c>
      <c r="C155" s="63">
        <v>75</v>
      </c>
    </row>
    <row r="156" spans="1:3" hidden="1" x14ac:dyDescent="0.25">
      <c r="A156" t="s">
        <v>162</v>
      </c>
      <c r="B156" s="63">
        <v>0</v>
      </c>
      <c r="C156" s="63">
        <v>150</v>
      </c>
    </row>
    <row r="157" spans="1:3" hidden="1" x14ac:dyDescent="0.25">
      <c r="A157" t="s">
        <v>163</v>
      </c>
      <c r="B157" s="63">
        <v>0</v>
      </c>
      <c r="C157" s="63">
        <v>225</v>
      </c>
    </row>
    <row r="158" spans="1:3" hidden="1" x14ac:dyDescent="0.25">
      <c r="A158" t="s">
        <v>164</v>
      </c>
      <c r="B158" s="63">
        <v>0</v>
      </c>
      <c r="C158" s="63">
        <v>300</v>
      </c>
    </row>
    <row r="159" spans="1:3" hidden="1" x14ac:dyDescent="0.25">
      <c r="A159" t="s">
        <v>293</v>
      </c>
      <c r="B159" s="63">
        <v>0</v>
      </c>
      <c r="C159" s="63">
        <v>500</v>
      </c>
    </row>
    <row r="160" spans="1:3" hidden="1" x14ac:dyDescent="0.25">
      <c r="A160" s="37" t="s">
        <v>228</v>
      </c>
      <c r="B160" s="123">
        <v>30</v>
      </c>
      <c r="C160" s="123">
        <v>40</v>
      </c>
    </row>
    <row r="161" spans="1:3" hidden="1" x14ac:dyDescent="0.25">
      <c r="A161" t="s">
        <v>92</v>
      </c>
      <c r="B161" s="63">
        <v>100</v>
      </c>
      <c r="C161" s="63">
        <v>135</v>
      </c>
    </row>
    <row r="162" spans="1:3" hidden="1" x14ac:dyDescent="0.25">
      <c r="A162" t="s">
        <v>58</v>
      </c>
      <c r="B162" s="63">
        <v>18</v>
      </c>
      <c r="C162" s="63">
        <v>22.5</v>
      </c>
    </row>
    <row r="163" spans="1:3" hidden="1" x14ac:dyDescent="0.25">
      <c r="A163" t="s">
        <v>59</v>
      </c>
      <c r="B163" s="63">
        <v>6</v>
      </c>
      <c r="C163" s="63">
        <v>9</v>
      </c>
    </row>
    <row r="164" spans="1:3" hidden="1" x14ac:dyDescent="0.25"/>
    <row r="165" spans="1:3" hidden="1" x14ac:dyDescent="0.25"/>
    <row r="166" spans="1:3" hidden="1" x14ac:dyDescent="0.25"/>
    <row r="167" spans="1:3" hidden="1" x14ac:dyDescent="0.25"/>
    <row r="168" spans="1:3" hidden="1" x14ac:dyDescent="0.25"/>
    <row r="169" spans="1:3" hidden="1" x14ac:dyDescent="0.25"/>
    <row r="170" spans="1:3" hidden="1" x14ac:dyDescent="0.25"/>
    <row r="171" spans="1:3" hidden="1" x14ac:dyDescent="0.25"/>
    <row r="172" spans="1:3" hidden="1" x14ac:dyDescent="0.25"/>
    <row r="173" spans="1:3" hidden="1" x14ac:dyDescent="0.25"/>
    <row r="174" spans="1:3" hidden="1" x14ac:dyDescent="0.25"/>
    <row r="175" spans="1:3" hidden="1" x14ac:dyDescent="0.25"/>
    <row r="176" spans="1:3" hidden="1" x14ac:dyDescent="0.25"/>
    <row r="177" spans="1:1" hidden="1" x14ac:dyDescent="0.25"/>
    <row r="178" spans="1:1" hidden="1" x14ac:dyDescent="0.25"/>
    <row r="179" spans="1:1" hidden="1" x14ac:dyDescent="0.25"/>
    <row r="180" spans="1:1" hidden="1" x14ac:dyDescent="0.25"/>
    <row r="181" spans="1:1" hidden="1" x14ac:dyDescent="0.25"/>
    <row r="182" spans="1:1" hidden="1" x14ac:dyDescent="0.25"/>
    <row r="183" spans="1:1" hidden="1" x14ac:dyDescent="0.25"/>
    <row r="184" spans="1:1" hidden="1" x14ac:dyDescent="0.25"/>
    <row r="185" spans="1:1" hidden="1" x14ac:dyDescent="0.25"/>
    <row r="186" spans="1:1" hidden="1" x14ac:dyDescent="0.25"/>
    <row r="187" spans="1:1" x14ac:dyDescent="0.25">
      <c r="A187" s="82" t="s">
        <v>173</v>
      </c>
    </row>
    <row r="188" spans="1:1" x14ac:dyDescent="0.25">
      <c r="A188" s="82" t="s">
        <v>203</v>
      </c>
    </row>
    <row r="189" spans="1:1" x14ac:dyDescent="0.25">
      <c r="A189" s="82" t="s">
        <v>174</v>
      </c>
    </row>
  </sheetData>
  <sheetProtection algorithmName="SHA-512" hashValue="vvwNP4Ta7aG1eS9hxy1eCd6LSKW/6zHZWHpY6KheU8yHQ0hM8isVX+07mJ7XKMwhZuOgCr4/7UWI2MU4pc+LXw==" saltValue="XXvC5BWe4qMIoYCiunze/w==" spinCount="100000" sheet="1"/>
  <sortState xmlns:xlrd2="http://schemas.microsoft.com/office/spreadsheetml/2017/richdata2" ref="A84:C163">
    <sortCondition ref="A84:A163"/>
  </sortState>
  <mergeCells count="50">
    <mergeCell ref="L1:M4"/>
    <mergeCell ref="N1:O4"/>
    <mergeCell ref="B5:C5"/>
    <mergeCell ref="B6:C6"/>
    <mergeCell ref="B7:C7"/>
    <mergeCell ref="F7:G7"/>
    <mergeCell ref="J7:K7"/>
    <mergeCell ref="N7:O7"/>
    <mergeCell ref="B8:C8"/>
    <mergeCell ref="D1:E4"/>
    <mergeCell ref="D7:E7"/>
    <mergeCell ref="D8:E8"/>
    <mergeCell ref="B1:C4"/>
    <mergeCell ref="P1:Q4"/>
    <mergeCell ref="R1:S4"/>
    <mergeCell ref="T1:U4"/>
    <mergeCell ref="D5:E5"/>
    <mergeCell ref="D6:E6"/>
    <mergeCell ref="F5:G5"/>
    <mergeCell ref="F6:G6"/>
    <mergeCell ref="J5:K5"/>
    <mergeCell ref="J6:K6"/>
    <mergeCell ref="N5:O5"/>
    <mergeCell ref="N6:O6"/>
    <mergeCell ref="R5:S5"/>
    <mergeCell ref="R6:S6"/>
    <mergeCell ref="F1:G4"/>
    <mergeCell ref="H1:I4"/>
    <mergeCell ref="J1:K4"/>
    <mergeCell ref="F8:G8"/>
    <mergeCell ref="H5:I5"/>
    <mergeCell ref="H6:I6"/>
    <mergeCell ref="H7:I7"/>
    <mergeCell ref="H8:I8"/>
    <mergeCell ref="J8:K8"/>
    <mergeCell ref="L5:M5"/>
    <mergeCell ref="L6:M6"/>
    <mergeCell ref="L7:M7"/>
    <mergeCell ref="L8:M8"/>
    <mergeCell ref="N8:O8"/>
    <mergeCell ref="P5:Q5"/>
    <mergeCell ref="P6:Q6"/>
    <mergeCell ref="P7:Q7"/>
    <mergeCell ref="P8:Q8"/>
    <mergeCell ref="R7:S7"/>
    <mergeCell ref="R8:S8"/>
    <mergeCell ref="T5:U5"/>
    <mergeCell ref="T6:U6"/>
    <mergeCell ref="T7:U7"/>
    <mergeCell ref="T8:U8"/>
  </mergeCells>
  <conditionalFormatting sqref="B12">
    <cfRule type="cellIs" dxfId="3" priority="4" operator="equal">
      <formula>0</formula>
    </cfRule>
  </conditionalFormatting>
  <conditionalFormatting sqref="C12">
    <cfRule type="cellIs" dxfId="2" priority="3" operator="equal">
      <formula>0</formula>
    </cfRule>
  </conditionalFormatting>
  <conditionalFormatting sqref="D12 F12 H12 J12 L12 N12 P12 R12 T12">
    <cfRule type="cellIs" dxfId="1" priority="2" operator="equal">
      <formula>0</formula>
    </cfRule>
  </conditionalFormatting>
  <conditionalFormatting sqref="E12 G12 I12 K12 M12 O12 Q12 S12 U12">
    <cfRule type="cellIs" dxfId="0" priority="1" operator="equal">
      <formula>0</formula>
    </cfRule>
  </conditionalFormatting>
  <pageMargins left="0.7" right="0.7" top="0.75" bottom="0.75" header="0.3" footer="0.3"/>
  <pageSetup scale="67" orientation="landscape" r:id="rId1"/>
  <colBreaks count="1" manualBreakCount="1">
    <brk id="7" max="145" man="1"/>
  </colBreaks>
  <ignoredErrors>
    <ignoredError sqref="D9 D12:U12 U10 S10 Q10 O10 M10 K10 I10 G10 E10 B10:D10 F10 H10 J10 L10 N10 P10 R10 T10 F9 D11 F11 D34 D13 F13 D14 F14 C15:D15 F15 D16 F16 D17 F17 D18 F18 D19 F19 D20 F20 D21 F21 D22 F22 D23 F23 D24 F24 D25 F25 D26 F26 D27 F27 D28 F28 D29 F29 D30 F30 D31 F31 D32 F32 D33 F33 F34 H9 H11 H13 H14 H15 H16 H17 H18 H19 H20 H21 H22 H23 H24 H25 H26 H27 H28 H29 H30 H31 H32 H33 H34 J9 J11 J13 J14 J15 J16 J17 J18 J19 J20 J21 J22 J23 J24 J25 J26 J27 J28 J29 J30 J31 J32 J33 J34 L9 L11 L13 L14 L15 L16 L17 L18 L19 L20 L21 L22 L23 L24 L25 L26 L27 L28 L29 L30 L31 L32 L33 L34 N9 N11 N13 N14 N15 N16 N17 N18 N19 N20 N21 N22 N23 N24 N25 N26 N27 N28 N29 N30 N31 N32 N33 N34 P9 P11 P13 P14 P15 P16 P17 P18 P19 P20 P21 P22 P23 P24 P25 P26 P27 P28 P29 P30 P31 P32 P33 P34 R9 R11 R13 R14 R15 R16 R17 R18 R19 R20 R21 R22 R23 R24 R25 R26 R27 R28 R29 R30 R31 R32 R33 R34 T9 T11 T13 T14 T15 T16 T17 T18 T19 T20 T21 T22 T23 T24 T25 T26 T27 T28 T29 T30 T31 T32 T33 T34"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heetViews>
  <sheetFormatPr defaultColWidth="8.7109375" defaultRowHeight="15" x14ac:dyDescent="0.25"/>
  <sheetData>
    <row r="1" spans="1:1" x14ac:dyDescent="0.25">
      <c r="A1" s="7" t="s">
        <v>109</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A3"/>
  <sheetViews>
    <sheetView workbookViewId="0">
      <selection activeCell="A4" sqref="A4"/>
    </sheetView>
  </sheetViews>
  <sheetFormatPr defaultColWidth="8.7109375" defaultRowHeight="15" x14ac:dyDescent="0.25"/>
  <sheetData>
    <row r="1" spans="1:1" x14ac:dyDescent="0.25">
      <c r="A1" t="s">
        <v>99</v>
      </c>
    </row>
    <row r="2" spans="1:1" x14ac:dyDescent="0.25">
      <c r="A2" t="s">
        <v>100</v>
      </c>
    </row>
    <row r="3" spans="1:1" x14ac:dyDescent="0.25">
      <c r="A3" t="s">
        <v>101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944C2-7244-4B7F-81D0-9DD702479DD3}">
  <sheetPr codeName="Sheet15">
    <tabColor theme="5" tint="0.79998168889431442"/>
  </sheetPr>
  <dimension ref="A1:M76"/>
  <sheetViews>
    <sheetView zoomScaleNormal="100" workbookViewId="0">
      <selection activeCell="D13" sqref="D13:D15"/>
    </sheetView>
  </sheetViews>
  <sheetFormatPr defaultRowHeight="15" x14ac:dyDescent="0.25"/>
  <cols>
    <col min="1" max="1" width="60.5703125" customWidth="1"/>
    <col min="2" max="2" width="72.85546875" customWidth="1"/>
    <col min="3" max="3" width="6" customWidth="1"/>
    <col min="4" max="13" width="7.85546875" customWidth="1"/>
  </cols>
  <sheetData>
    <row r="1" spans="1:13" x14ac:dyDescent="0.25">
      <c r="A1" s="188" t="s">
        <v>392</v>
      </c>
      <c r="B1" s="187"/>
      <c r="C1" s="187"/>
    </row>
    <row r="2" spans="1:13" x14ac:dyDescent="0.25">
      <c r="A2" s="154" t="s">
        <v>349</v>
      </c>
    </row>
    <row r="3" spans="1:13" x14ac:dyDescent="0.25">
      <c r="A3" s="197" t="s">
        <v>348</v>
      </c>
      <c r="B3" s="196"/>
      <c r="C3" s="196"/>
    </row>
    <row r="4" spans="1:13" x14ac:dyDescent="0.25">
      <c r="A4" s="197"/>
      <c r="B4" s="196"/>
      <c r="C4" s="196"/>
    </row>
    <row r="5" spans="1:13" x14ac:dyDescent="0.25">
      <c r="A5" s="197" t="s">
        <v>323</v>
      </c>
      <c r="B5" s="196"/>
      <c r="C5" s="196"/>
    </row>
    <row r="6" spans="1:13" x14ac:dyDescent="0.25">
      <c r="A6" s="198" t="s">
        <v>324</v>
      </c>
      <c r="B6" s="196"/>
      <c r="C6" s="196"/>
    </row>
    <row r="7" spans="1:13" x14ac:dyDescent="0.25">
      <c r="A7" s="198" t="s">
        <v>325</v>
      </c>
      <c r="B7" s="196"/>
      <c r="C7" s="196"/>
    </row>
    <row r="8" spans="1:13" x14ac:dyDescent="0.25">
      <c r="A8" s="199" t="s">
        <v>326</v>
      </c>
      <c r="B8" s="196"/>
      <c r="C8" s="196"/>
    </row>
    <row r="9" spans="1:13" x14ac:dyDescent="0.25">
      <c r="A9" s="199" t="s">
        <v>327</v>
      </c>
      <c r="B9" s="196"/>
      <c r="C9" s="196"/>
    </row>
    <row r="10" spans="1:13" ht="15.75" thickBot="1" x14ac:dyDescent="0.3">
      <c r="A10" s="199" t="s">
        <v>328</v>
      </c>
      <c r="B10" s="196"/>
      <c r="C10" s="196"/>
    </row>
    <row r="11" spans="1:13" ht="15.75" thickBot="1" x14ac:dyDescent="0.3">
      <c r="A11" s="200"/>
      <c r="B11" s="196"/>
      <c r="C11" s="196"/>
      <c r="D11" s="255" t="s">
        <v>422</v>
      </c>
      <c r="E11" s="256"/>
      <c r="F11" s="256"/>
      <c r="G11" s="256"/>
      <c r="H11" s="256"/>
      <c r="I11" s="256"/>
      <c r="J11" s="256"/>
      <c r="K11" s="256"/>
      <c r="L11" s="256"/>
      <c r="M11" s="257"/>
    </row>
    <row r="12" spans="1:13" ht="15.75" thickBot="1" x14ac:dyDescent="0.3">
      <c r="A12" s="201" t="s">
        <v>329</v>
      </c>
      <c r="B12" s="201" t="s">
        <v>330</v>
      </c>
      <c r="C12" s="201" t="s">
        <v>331</v>
      </c>
      <c r="D12" s="201" t="s">
        <v>415</v>
      </c>
      <c r="E12" s="201" t="s">
        <v>423</v>
      </c>
      <c r="F12" s="201" t="s">
        <v>416</v>
      </c>
      <c r="G12" s="201" t="s">
        <v>424</v>
      </c>
      <c r="H12" s="201" t="s">
        <v>425</v>
      </c>
      <c r="I12" s="201" t="s">
        <v>417</v>
      </c>
      <c r="J12" s="201" t="s">
        <v>418</v>
      </c>
      <c r="K12" s="201" t="s">
        <v>419</v>
      </c>
      <c r="L12" s="201" t="s">
        <v>426</v>
      </c>
      <c r="M12" s="201" t="s">
        <v>420</v>
      </c>
    </row>
    <row r="13" spans="1:13" x14ac:dyDescent="0.25">
      <c r="A13" s="261" t="s">
        <v>332</v>
      </c>
      <c r="B13" s="202" t="s">
        <v>333</v>
      </c>
      <c r="C13" s="264" t="s">
        <v>334</v>
      </c>
      <c r="D13" s="258"/>
      <c r="E13" s="258"/>
      <c r="F13" s="258"/>
      <c r="G13" s="258"/>
      <c r="H13" s="258"/>
      <c r="I13" s="258"/>
      <c r="J13" s="258"/>
      <c r="K13" s="258"/>
      <c r="L13" s="258"/>
      <c r="M13" s="258"/>
    </row>
    <row r="14" spans="1:13" x14ac:dyDescent="0.25">
      <c r="A14" s="262"/>
      <c r="B14" s="203"/>
      <c r="C14" s="265"/>
      <c r="D14" s="259"/>
      <c r="E14" s="259"/>
      <c r="F14" s="259"/>
      <c r="G14" s="259"/>
      <c r="H14" s="259"/>
      <c r="I14" s="259"/>
      <c r="J14" s="259"/>
      <c r="K14" s="259"/>
      <c r="L14" s="259"/>
      <c r="M14" s="259"/>
    </row>
    <row r="15" spans="1:13" ht="26.25" thickBot="1" x14ac:dyDescent="0.3">
      <c r="A15" s="263"/>
      <c r="B15" s="204" t="s">
        <v>428</v>
      </c>
      <c r="C15" s="266"/>
      <c r="D15" s="260"/>
      <c r="E15" s="260"/>
      <c r="F15" s="260"/>
      <c r="G15" s="260"/>
      <c r="H15" s="260"/>
      <c r="I15" s="260"/>
      <c r="J15" s="260"/>
      <c r="K15" s="260"/>
      <c r="L15" s="260"/>
      <c r="M15" s="260"/>
    </row>
    <row r="16" spans="1:13" x14ac:dyDescent="0.25">
      <c r="A16" s="261" t="s">
        <v>335</v>
      </c>
      <c r="B16" s="202" t="s">
        <v>333</v>
      </c>
      <c r="C16" s="264" t="s">
        <v>336</v>
      </c>
      <c r="D16" s="258"/>
      <c r="E16" s="258"/>
      <c r="F16" s="258"/>
      <c r="G16" s="258"/>
      <c r="H16" s="258"/>
      <c r="I16" s="258"/>
      <c r="J16" s="258"/>
      <c r="K16" s="258"/>
      <c r="L16" s="258"/>
      <c r="M16" s="258"/>
    </row>
    <row r="17" spans="1:13" x14ac:dyDescent="0.25">
      <c r="A17" s="262"/>
      <c r="B17" s="203"/>
      <c r="C17" s="265"/>
      <c r="D17" s="259"/>
      <c r="E17" s="259"/>
      <c r="F17" s="259"/>
      <c r="G17" s="259"/>
      <c r="H17" s="259"/>
      <c r="I17" s="259"/>
      <c r="J17" s="259"/>
      <c r="K17" s="259"/>
      <c r="L17" s="259"/>
      <c r="M17" s="259"/>
    </row>
    <row r="18" spans="1:13" ht="15.75" thickBot="1" x14ac:dyDescent="0.3">
      <c r="A18" s="263"/>
      <c r="B18" s="204" t="s">
        <v>429</v>
      </c>
      <c r="C18" s="266"/>
      <c r="D18" s="260"/>
      <c r="E18" s="260"/>
      <c r="F18" s="260"/>
      <c r="G18" s="260"/>
      <c r="H18" s="260"/>
      <c r="I18" s="260"/>
      <c r="J18" s="260"/>
      <c r="K18" s="260"/>
      <c r="L18" s="260"/>
      <c r="M18" s="260"/>
    </row>
    <row r="19" spans="1:13" x14ac:dyDescent="0.25">
      <c r="A19" s="261" t="s">
        <v>337</v>
      </c>
      <c r="B19" s="202" t="s">
        <v>338</v>
      </c>
      <c r="C19" s="264" t="s">
        <v>334</v>
      </c>
      <c r="D19" s="258"/>
      <c r="E19" s="258"/>
      <c r="F19" s="258"/>
      <c r="G19" s="258"/>
      <c r="H19" s="258"/>
      <c r="I19" s="258"/>
      <c r="J19" s="258"/>
      <c r="K19" s="258"/>
      <c r="L19" s="258"/>
      <c r="M19" s="258"/>
    </row>
    <row r="20" spans="1:13" x14ac:dyDescent="0.25">
      <c r="A20" s="262"/>
      <c r="B20" s="203"/>
      <c r="C20" s="265"/>
      <c r="D20" s="259"/>
      <c r="E20" s="259"/>
      <c r="F20" s="259"/>
      <c r="G20" s="259"/>
      <c r="H20" s="259"/>
      <c r="I20" s="259"/>
      <c r="J20" s="259"/>
      <c r="K20" s="259"/>
      <c r="L20" s="259"/>
      <c r="M20" s="259"/>
    </row>
    <row r="21" spans="1:13" ht="15.75" thickBot="1" x14ac:dyDescent="0.3">
      <c r="A21" s="263"/>
      <c r="B21" s="204" t="s">
        <v>430</v>
      </c>
      <c r="C21" s="266"/>
      <c r="D21" s="260"/>
      <c r="E21" s="260"/>
      <c r="F21" s="260"/>
      <c r="G21" s="260"/>
      <c r="H21" s="260"/>
      <c r="I21" s="260"/>
      <c r="J21" s="260"/>
      <c r="K21" s="260"/>
      <c r="L21" s="260"/>
      <c r="M21" s="260"/>
    </row>
    <row r="22" spans="1:13" x14ac:dyDescent="0.25">
      <c r="A22" s="261" t="s">
        <v>339</v>
      </c>
      <c r="B22" s="202" t="s">
        <v>340</v>
      </c>
      <c r="C22" s="264" t="s">
        <v>336</v>
      </c>
      <c r="D22" s="258"/>
      <c r="E22" s="258"/>
      <c r="F22" s="258"/>
      <c r="G22" s="258"/>
      <c r="H22" s="258"/>
      <c r="I22" s="258"/>
      <c r="J22" s="258"/>
      <c r="K22" s="258"/>
      <c r="L22" s="258"/>
      <c r="M22" s="258"/>
    </row>
    <row r="23" spans="1:13" x14ac:dyDescent="0.25">
      <c r="A23" s="262"/>
      <c r="B23" s="203"/>
      <c r="C23" s="265"/>
      <c r="D23" s="259"/>
      <c r="E23" s="259"/>
      <c r="F23" s="259"/>
      <c r="G23" s="259"/>
      <c r="H23" s="259"/>
      <c r="I23" s="259"/>
      <c r="J23" s="259"/>
      <c r="K23" s="259"/>
      <c r="L23" s="259"/>
      <c r="M23" s="259"/>
    </row>
    <row r="24" spans="1:13" x14ac:dyDescent="0.25">
      <c r="A24" s="262"/>
      <c r="B24" s="205" t="s">
        <v>427</v>
      </c>
      <c r="C24" s="265"/>
      <c r="D24" s="259"/>
      <c r="E24" s="259"/>
      <c r="F24" s="259"/>
      <c r="G24" s="259"/>
      <c r="H24" s="259"/>
      <c r="I24" s="259"/>
      <c r="J24" s="259"/>
      <c r="K24" s="259"/>
      <c r="L24" s="259"/>
      <c r="M24" s="259"/>
    </row>
    <row r="25" spans="1:13" ht="15.75" thickBot="1" x14ac:dyDescent="0.3">
      <c r="A25" s="263"/>
      <c r="B25" s="204" t="s">
        <v>431</v>
      </c>
      <c r="C25" s="266"/>
      <c r="D25" s="260"/>
      <c r="E25" s="260"/>
      <c r="F25" s="260"/>
      <c r="G25" s="260"/>
      <c r="H25" s="260"/>
      <c r="I25" s="260"/>
      <c r="J25" s="260"/>
      <c r="K25" s="260"/>
      <c r="L25" s="260"/>
      <c r="M25" s="260"/>
    </row>
    <row r="26" spans="1:13" x14ac:dyDescent="0.25">
      <c r="A26" s="261" t="s">
        <v>341</v>
      </c>
      <c r="B26" s="202" t="s">
        <v>342</v>
      </c>
      <c r="C26" s="264" t="s">
        <v>334</v>
      </c>
      <c r="D26" s="258"/>
      <c r="E26" s="258"/>
      <c r="F26" s="258"/>
      <c r="G26" s="258"/>
      <c r="H26" s="258"/>
      <c r="I26" s="258"/>
      <c r="J26" s="258"/>
      <c r="K26" s="258"/>
      <c r="L26" s="258"/>
      <c r="M26" s="258"/>
    </row>
    <row r="27" spans="1:13" x14ac:dyDescent="0.25">
      <c r="A27" s="262"/>
      <c r="B27" s="203"/>
      <c r="C27" s="265"/>
      <c r="D27" s="259"/>
      <c r="E27" s="259"/>
      <c r="F27" s="259"/>
      <c r="G27" s="259"/>
      <c r="H27" s="259"/>
      <c r="I27" s="259"/>
      <c r="J27" s="259"/>
      <c r="K27" s="259"/>
      <c r="L27" s="259"/>
      <c r="M27" s="259"/>
    </row>
    <row r="28" spans="1:13" ht="15.75" thickBot="1" x14ac:dyDescent="0.3">
      <c r="A28" s="263"/>
      <c r="B28" s="204" t="s">
        <v>432</v>
      </c>
      <c r="C28" s="266"/>
      <c r="D28" s="260"/>
      <c r="E28" s="260"/>
      <c r="F28" s="260"/>
      <c r="G28" s="260"/>
      <c r="H28" s="260"/>
      <c r="I28" s="260"/>
      <c r="J28" s="260"/>
      <c r="K28" s="260"/>
      <c r="L28" s="260"/>
      <c r="M28" s="260"/>
    </row>
    <row r="29" spans="1:13" x14ac:dyDescent="0.25">
      <c r="A29" s="261" t="s">
        <v>343</v>
      </c>
      <c r="B29" s="202" t="s">
        <v>344</v>
      </c>
      <c r="C29" s="264" t="s">
        <v>334</v>
      </c>
      <c r="D29" s="258"/>
      <c r="E29" s="258"/>
      <c r="F29" s="258"/>
      <c r="G29" s="258"/>
      <c r="H29" s="258"/>
      <c r="I29" s="258"/>
      <c r="J29" s="258"/>
      <c r="K29" s="258"/>
      <c r="L29" s="258"/>
      <c r="M29" s="258"/>
    </row>
    <row r="30" spans="1:13" x14ac:dyDescent="0.25">
      <c r="A30" s="262"/>
      <c r="B30" s="203"/>
      <c r="C30" s="265"/>
      <c r="D30" s="259"/>
      <c r="E30" s="259"/>
      <c r="F30" s="259"/>
      <c r="G30" s="259"/>
      <c r="H30" s="259"/>
      <c r="I30" s="259"/>
      <c r="J30" s="259"/>
      <c r="K30" s="259"/>
      <c r="L30" s="259"/>
      <c r="M30" s="259"/>
    </row>
    <row r="31" spans="1:13" ht="15.75" thickBot="1" x14ac:dyDescent="0.3">
      <c r="A31" s="263"/>
      <c r="B31" s="204" t="s">
        <v>434</v>
      </c>
      <c r="C31" s="266"/>
      <c r="D31" s="260"/>
      <c r="E31" s="260"/>
      <c r="F31" s="260"/>
      <c r="G31" s="260"/>
      <c r="H31" s="260"/>
      <c r="I31" s="260"/>
      <c r="J31" s="260"/>
      <c r="K31" s="260"/>
      <c r="L31" s="260"/>
      <c r="M31" s="260"/>
    </row>
    <row r="32" spans="1:13" ht="27" x14ac:dyDescent="0.25">
      <c r="A32" s="261" t="s">
        <v>345</v>
      </c>
      <c r="B32" s="202" t="s">
        <v>346</v>
      </c>
      <c r="C32" s="264" t="s">
        <v>334</v>
      </c>
      <c r="D32" s="258"/>
      <c r="E32" s="258"/>
      <c r="F32" s="258"/>
      <c r="G32" s="258"/>
      <c r="H32" s="258"/>
      <c r="I32" s="258"/>
      <c r="J32" s="258"/>
      <c r="K32" s="258"/>
      <c r="L32" s="258"/>
      <c r="M32" s="258"/>
    </row>
    <row r="33" spans="1:13" x14ac:dyDescent="0.25">
      <c r="A33" s="262"/>
      <c r="B33" s="203"/>
      <c r="C33" s="265"/>
      <c r="D33" s="259"/>
      <c r="E33" s="259"/>
      <c r="F33" s="259"/>
      <c r="G33" s="259"/>
      <c r="H33" s="259"/>
      <c r="I33" s="259"/>
      <c r="J33" s="259"/>
      <c r="K33" s="259"/>
      <c r="L33" s="259"/>
      <c r="M33" s="259"/>
    </row>
    <row r="34" spans="1:13" ht="15.75" thickBot="1" x14ac:dyDescent="0.3">
      <c r="A34" s="263"/>
      <c r="B34" s="204" t="s">
        <v>433</v>
      </c>
      <c r="C34" s="266"/>
      <c r="D34" s="260"/>
      <c r="E34" s="260"/>
      <c r="F34" s="260"/>
      <c r="G34" s="260"/>
      <c r="H34" s="260"/>
      <c r="I34" s="260"/>
      <c r="J34" s="260"/>
      <c r="K34" s="260"/>
      <c r="L34" s="260"/>
      <c r="M34" s="260"/>
    </row>
    <row r="35" spans="1:13" s="248" customFormat="1" ht="19.5" thickBot="1" x14ac:dyDescent="0.35">
      <c r="A35" s="249" t="s">
        <v>435</v>
      </c>
      <c r="B35" s="250"/>
      <c r="C35" s="250" t="s">
        <v>347</v>
      </c>
      <c r="D35" s="251">
        <f>SUM(D13:D34)</f>
        <v>0</v>
      </c>
      <c r="E35" s="251">
        <f t="shared" ref="E35:M35" si="0">SUM(E13:E34)</f>
        <v>0</v>
      </c>
      <c r="F35" s="251">
        <f t="shared" si="0"/>
        <v>0</v>
      </c>
      <c r="G35" s="251">
        <f t="shared" si="0"/>
        <v>0</v>
      </c>
      <c r="H35" s="251">
        <f t="shared" si="0"/>
        <v>0</v>
      </c>
      <c r="I35" s="251">
        <f t="shared" si="0"/>
        <v>0</v>
      </c>
      <c r="J35" s="251">
        <f t="shared" si="0"/>
        <v>0</v>
      </c>
      <c r="K35" s="251">
        <f t="shared" si="0"/>
        <v>0</v>
      </c>
      <c r="L35" s="251">
        <f t="shared" si="0"/>
        <v>0</v>
      </c>
      <c r="M35" s="251">
        <f t="shared" si="0"/>
        <v>0</v>
      </c>
    </row>
    <row r="36" spans="1:13" s="248" customFormat="1" ht="19.5" thickBot="1" x14ac:dyDescent="0.35">
      <c r="A36" s="252" t="s">
        <v>421</v>
      </c>
      <c r="B36" s="253"/>
      <c r="C36" s="254"/>
      <c r="D36" s="251">
        <f>+D35*60</f>
        <v>0</v>
      </c>
      <c r="E36" s="251">
        <f t="shared" ref="E36:L36" si="1">+E35*60</f>
        <v>0</v>
      </c>
      <c r="F36" s="251">
        <f t="shared" si="1"/>
        <v>0</v>
      </c>
      <c r="G36" s="251">
        <f t="shared" si="1"/>
        <v>0</v>
      </c>
      <c r="H36" s="251">
        <f t="shared" si="1"/>
        <v>0</v>
      </c>
      <c r="I36" s="251">
        <f t="shared" si="1"/>
        <v>0</v>
      </c>
      <c r="J36" s="251">
        <f t="shared" si="1"/>
        <v>0</v>
      </c>
      <c r="K36" s="251">
        <f t="shared" si="1"/>
        <v>0</v>
      </c>
      <c r="L36" s="251">
        <f t="shared" si="1"/>
        <v>0</v>
      </c>
      <c r="M36" s="251">
        <f t="shared" ref="M36" si="2">+M35*60</f>
        <v>0</v>
      </c>
    </row>
    <row r="37" spans="1:13" x14ac:dyDescent="0.25">
      <c r="A37" s="152"/>
    </row>
    <row r="38" spans="1:13" x14ac:dyDescent="0.25">
      <c r="A38" s="152"/>
    </row>
    <row r="39" spans="1:13" x14ac:dyDescent="0.25">
      <c r="A39" s="153"/>
    </row>
    <row r="40" spans="1:13" x14ac:dyDescent="0.25">
      <c r="A40" s="153"/>
    </row>
    <row r="41" spans="1:13" x14ac:dyDescent="0.25">
      <c r="A41" s="153"/>
    </row>
    <row r="42" spans="1:13" x14ac:dyDescent="0.25">
      <c r="A42" s="153"/>
    </row>
    <row r="43" spans="1:13" x14ac:dyDescent="0.25">
      <c r="A43" s="153"/>
    </row>
    <row r="44" spans="1:13" x14ac:dyDescent="0.25">
      <c r="A44" s="153"/>
    </row>
    <row r="45" spans="1:13" x14ac:dyDescent="0.25">
      <c r="A45" s="153"/>
    </row>
    <row r="46" spans="1:13" x14ac:dyDescent="0.25">
      <c r="A46" s="153"/>
    </row>
    <row r="47" spans="1:13" x14ac:dyDescent="0.25">
      <c r="A47" s="153"/>
    </row>
    <row r="48" spans="1:13" x14ac:dyDescent="0.25">
      <c r="A48" s="153"/>
    </row>
    <row r="49" spans="1:1" x14ac:dyDescent="0.25">
      <c r="A49" s="153"/>
    </row>
    <row r="50" spans="1:1" x14ac:dyDescent="0.25">
      <c r="A50" s="153"/>
    </row>
    <row r="51" spans="1:1" x14ac:dyDescent="0.25">
      <c r="A51" s="153"/>
    </row>
    <row r="52" spans="1:1" x14ac:dyDescent="0.25">
      <c r="A52" s="153"/>
    </row>
    <row r="53" spans="1:1" x14ac:dyDescent="0.25">
      <c r="A53" s="153"/>
    </row>
    <row r="54" spans="1:1" x14ac:dyDescent="0.25">
      <c r="A54" s="153"/>
    </row>
    <row r="55" spans="1:1" x14ac:dyDescent="0.25">
      <c r="A55" s="153"/>
    </row>
    <row r="56" spans="1:1" x14ac:dyDescent="0.25">
      <c r="A56" s="153"/>
    </row>
    <row r="57" spans="1:1" x14ac:dyDescent="0.25">
      <c r="A57" s="153"/>
    </row>
    <row r="58" spans="1:1" x14ac:dyDescent="0.25">
      <c r="A58" s="153"/>
    </row>
    <row r="59" spans="1:1" x14ac:dyDescent="0.25">
      <c r="A59" s="153"/>
    </row>
    <row r="60" spans="1:1" x14ac:dyDescent="0.25">
      <c r="A60" s="153"/>
    </row>
    <row r="61" spans="1:1" x14ac:dyDescent="0.25">
      <c r="A61" s="153"/>
    </row>
    <row r="62" spans="1:1" x14ac:dyDescent="0.25">
      <c r="A62" s="153"/>
    </row>
    <row r="63" spans="1:1" x14ac:dyDescent="0.25">
      <c r="A63" s="153"/>
    </row>
    <row r="64" spans="1:1" x14ac:dyDescent="0.25">
      <c r="A64" s="153"/>
    </row>
    <row r="65" spans="1:1" x14ac:dyDescent="0.25">
      <c r="A65" s="153"/>
    </row>
    <row r="66" spans="1:1" x14ac:dyDescent="0.25">
      <c r="A66" s="153"/>
    </row>
    <row r="67" spans="1:1" x14ac:dyDescent="0.25">
      <c r="A67" s="153"/>
    </row>
    <row r="68" spans="1:1" x14ac:dyDescent="0.25">
      <c r="A68" s="153"/>
    </row>
    <row r="69" spans="1:1" x14ac:dyDescent="0.25">
      <c r="A69" s="153"/>
    </row>
    <row r="70" spans="1:1" x14ac:dyDescent="0.25">
      <c r="A70" s="153"/>
    </row>
    <row r="71" spans="1:1" x14ac:dyDescent="0.25">
      <c r="A71" s="153"/>
    </row>
    <row r="72" spans="1:1" x14ac:dyDescent="0.25">
      <c r="A72" s="153"/>
    </row>
    <row r="73" spans="1:1" x14ac:dyDescent="0.25">
      <c r="A73" s="153"/>
    </row>
    <row r="74" spans="1:1" x14ac:dyDescent="0.25">
      <c r="A74" s="153"/>
    </row>
    <row r="75" spans="1:1" x14ac:dyDescent="0.25">
      <c r="A75" s="153"/>
    </row>
    <row r="76" spans="1:1" x14ac:dyDescent="0.25">
      <c r="A76" s="153"/>
    </row>
  </sheetData>
  <sheetProtection algorithmName="SHA-512" hashValue="gNTJSucr7MQg91e7ZDzFq6+oACgeauFO9CLMTUWDwWwxV8Y69G/OYGMtYWlp1ajW04+Ynu/GbNWmMcwFMV0r1Q==" saltValue="tIDGjYtE+0CZJSRmfYphSQ==" spinCount="100000" sheet="1" objects="1" scenarios="1"/>
  <mergeCells count="85">
    <mergeCell ref="A32:A34"/>
    <mergeCell ref="C32:C34"/>
    <mergeCell ref="A22:A25"/>
    <mergeCell ref="C22:C25"/>
    <mergeCell ref="A26:A28"/>
    <mergeCell ref="C26:C28"/>
    <mergeCell ref="A29:A31"/>
    <mergeCell ref="C29:C31"/>
    <mergeCell ref="A13:A15"/>
    <mergeCell ref="C13:C15"/>
    <mergeCell ref="A16:A18"/>
    <mergeCell ref="C16:C18"/>
    <mergeCell ref="A19:A21"/>
    <mergeCell ref="C19:C21"/>
    <mergeCell ref="D29:D31"/>
    <mergeCell ref="D32:D34"/>
    <mergeCell ref="E13:E15"/>
    <mergeCell ref="E16:E18"/>
    <mergeCell ref="E19:E21"/>
    <mergeCell ref="E22:E25"/>
    <mergeCell ref="E26:E28"/>
    <mergeCell ref="E29:E31"/>
    <mergeCell ref="E32:E34"/>
    <mergeCell ref="D13:D15"/>
    <mergeCell ref="D16:D18"/>
    <mergeCell ref="D19:D21"/>
    <mergeCell ref="D22:D25"/>
    <mergeCell ref="D26:D28"/>
    <mergeCell ref="F29:F31"/>
    <mergeCell ref="F32:F34"/>
    <mergeCell ref="G13:G15"/>
    <mergeCell ref="G16:G18"/>
    <mergeCell ref="G19:G21"/>
    <mergeCell ref="G22:G25"/>
    <mergeCell ref="G26:G28"/>
    <mergeCell ref="G29:G31"/>
    <mergeCell ref="G32:G34"/>
    <mergeCell ref="F13:F15"/>
    <mergeCell ref="F16:F18"/>
    <mergeCell ref="F19:F21"/>
    <mergeCell ref="F22:F25"/>
    <mergeCell ref="F26:F28"/>
    <mergeCell ref="H29:H31"/>
    <mergeCell ref="H32:H34"/>
    <mergeCell ref="I13:I15"/>
    <mergeCell ref="I16:I18"/>
    <mergeCell ref="I19:I21"/>
    <mergeCell ref="I22:I25"/>
    <mergeCell ref="I26:I28"/>
    <mergeCell ref="I29:I31"/>
    <mergeCell ref="I32:I34"/>
    <mergeCell ref="H13:H15"/>
    <mergeCell ref="H16:H18"/>
    <mergeCell ref="H19:H21"/>
    <mergeCell ref="H22:H25"/>
    <mergeCell ref="H26:H28"/>
    <mergeCell ref="J32:J34"/>
    <mergeCell ref="K13:K15"/>
    <mergeCell ref="K16:K18"/>
    <mergeCell ref="K19:K21"/>
    <mergeCell ref="K22:K25"/>
    <mergeCell ref="K26:K28"/>
    <mergeCell ref="K29:K31"/>
    <mergeCell ref="K32:K34"/>
    <mergeCell ref="J13:J15"/>
    <mergeCell ref="J16:J18"/>
    <mergeCell ref="J19:J21"/>
    <mergeCell ref="J22:J25"/>
    <mergeCell ref="J26:J28"/>
    <mergeCell ref="D11:M11"/>
    <mergeCell ref="L29:L31"/>
    <mergeCell ref="L32:L34"/>
    <mergeCell ref="M13:M15"/>
    <mergeCell ref="M16:M18"/>
    <mergeCell ref="M19:M21"/>
    <mergeCell ref="M22:M25"/>
    <mergeCell ref="M26:M28"/>
    <mergeCell ref="M29:M31"/>
    <mergeCell ref="M32:M34"/>
    <mergeCell ref="L13:L15"/>
    <mergeCell ref="L16:L18"/>
    <mergeCell ref="L19:L21"/>
    <mergeCell ref="L22:L25"/>
    <mergeCell ref="L26:L28"/>
    <mergeCell ref="J29:J31"/>
  </mergeCells>
  <hyperlinks>
    <hyperlink ref="A2" r:id="rId1" xr:uid="{CEC19AA3-47B1-46DE-BD31-59A0440D3EBF}"/>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theme="5" tint="-0.249977111117893"/>
  </sheetPr>
  <dimension ref="A1:N33"/>
  <sheetViews>
    <sheetView zoomScaleNormal="100" workbookViewId="0">
      <pane xSplit="1" ySplit="9" topLeftCell="B10" activePane="bottomRight" state="frozen"/>
      <selection sqref="A1:J47"/>
      <selection pane="topRight" sqref="A1:J47"/>
      <selection pane="bottomLeft" sqref="A1:J47"/>
      <selection pane="bottomRight" activeCell="C3" sqref="C3"/>
    </sheetView>
  </sheetViews>
  <sheetFormatPr defaultColWidth="9.140625" defaultRowHeight="15" x14ac:dyDescent="0.25"/>
  <cols>
    <col min="1" max="1" width="3" style="147" bestFit="1" customWidth="1"/>
    <col min="2" max="2" width="102.42578125" style="147" customWidth="1"/>
    <col min="3" max="4" width="10.7109375" style="95" bestFit="1" customWidth="1"/>
    <col min="5" max="5" width="54.28515625" style="147" customWidth="1"/>
    <col min="6" max="7" width="9.140625" style="147"/>
    <col min="8" max="8" width="9.140625" style="147" customWidth="1"/>
    <col min="9" max="13" width="9.140625" style="147"/>
    <col min="14" max="14" width="8.85546875" style="147" hidden="1" customWidth="1"/>
    <col min="15" max="16384" width="9.140625" style="147"/>
  </cols>
  <sheetData>
    <row r="1" spans="1:14" s="146" customFormat="1" ht="19.5" thickBot="1" x14ac:dyDescent="0.35">
      <c r="A1" s="267" t="s">
        <v>207</v>
      </c>
      <c r="B1" s="268"/>
      <c r="C1" s="268"/>
      <c r="D1" s="268"/>
      <c r="E1" s="269"/>
      <c r="N1" s="146" t="s">
        <v>208</v>
      </c>
    </row>
    <row r="2" spans="1:14" s="146" customFormat="1" ht="15.75" thickBot="1" x14ac:dyDescent="0.3">
      <c r="A2" s="144"/>
      <c r="B2" s="144"/>
      <c r="C2" s="145" t="s">
        <v>365</v>
      </c>
      <c r="D2" s="145" t="s">
        <v>366</v>
      </c>
      <c r="N2" s="146" t="s">
        <v>209</v>
      </c>
    </row>
    <row r="3" spans="1:14" s="146" customFormat="1" ht="15.75" thickBot="1" x14ac:dyDescent="0.3">
      <c r="A3" s="144">
        <v>1</v>
      </c>
      <c r="B3" s="160" t="s">
        <v>364</v>
      </c>
      <c r="C3" s="170"/>
      <c r="D3" s="170"/>
      <c r="E3" s="142"/>
      <c r="N3" s="146" t="s">
        <v>212</v>
      </c>
    </row>
    <row r="4" spans="1:14" s="146" customFormat="1" x14ac:dyDescent="0.25">
      <c r="A4" s="144"/>
      <c r="B4" s="144"/>
      <c r="E4" s="142"/>
    </row>
    <row r="5" spans="1:14" s="146" customFormat="1" x14ac:dyDescent="0.25">
      <c r="A5" s="144">
        <v>2</v>
      </c>
      <c r="B5" s="144" t="s">
        <v>367</v>
      </c>
      <c r="C5" s="161"/>
      <c r="D5" s="161"/>
      <c r="E5" s="142"/>
    </row>
    <row r="6" spans="1:14" s="146" customFormat="1" ht="15.75" thickBot="1" x14ac:dyDescent="0.3">
      <c r="A6" s="144"/>
      <c r="B6" s="144"/>
      <c r="C6" s="161"/>
      <c r="D6" s="161"/>
      <c r="E6" s="142"/>
    </row>
    <row r="7" spans="1:14" s="146" customFormat="1" ht="15.75" thickBot="1" x14ac:dyDescent="0.3">
      <c r="A7" s="144"/>
      <c r="B7" s="189" t="s">
        <v>371</v>
      </c>
      <c r="C7" s="277"/>
      <c r="D7" s="278"/>
      <c r="E7" s="279"/>
    </row>
    <row r="8" spans="1:14" s="146" customFormat="1" x14ac:dyDescent="0.25">
      <c r="A8" s="144"/>
      <c r="B8" s="189"/>
      <c r="C8" s="161"/>
      <c r="D8" s="161"/>
      <c r="E8" s="142"/>
    </row>
    <row r="9" spans="1:14" s="146" customFormat="1" ht="30.75" customHeight="1" thickBot="1" x14ac:dyDescent="0.3">
      <c r="A9" s="169"/>
      <c r="B9" s="167" t="s">
        <v>210</v>
      </c>
      <c r="C9" s="168" t="s">
        <v>217</v>
      </c>
      <c r="D9" s="271" t="s">
        <v>372</v>
      </c>
      <c r="E9" s="271"/>
    </row>
    <row r="10" spans="1:14" x14ac:dyDescent="0.25">
      <c r="A10" s="150">
        <v>3</v>
      </c>
      <c r="B10" s="195" t="s">
        <v>213</v>
      </c>
      <c r="C10" s="270"/>
      <c r="D10" s="272"/>
      <c r="E10" s="273"/>
    </row>
    <row r="11" spans="1:14" ht="15.75" thickBot="1" x14ac:dyDescent="0.3">
      <c r="A11" s="151"/>
      <c r="B11" s="194" t="str">
        <f>IF(C10="Yes","Please list the other departments where the participant will be scheduled.  Please note that if a subject needs to leave CHPS for an appointment in another department and then return back to CHPS, two appointments must be scheduled.","")</f>
        <v/>
      </c>
      <c r="C11" s="270"/>
      <c r="D11" s="274"/>
      <c r="E11" s="275"/>
    </row>
    <row r="12" spans="1:14" ht="15.75" thickBot="1" x14ac:dyDescent="0.3">
      <c r="A12" s="143"/>
      <c r="B12" s="196"/>
      <c r="D12" s="145"/>
    </row>
    <row r="13" spans="1:14" s="148" customFormat="1" x14ac:dyDescent="0.25">
      <c r="A13" s="150">
        <v>4</v>
      </c>
      <c r="B13" s="195" t="s">
        <v>211</v>
      </c>
      <c r="C13" s="276"/>
      <c r="D13" s="272"/>
      <c r="E13" s="273"/>
    </row>
    <row r="14" spans="1:14" ht="15.75" thickBot="1" x14ac:dyDescent="0.3">
      <c r="A14" s="143"/>
      <c r="B14" s="196" t="str">
        <f>IF(C13="Yes","Please specify infusion duration.","")</f>
        <v/>
      </c>
      <c r="C14" s="276"/>
      <c r="D14" s="274"/>
      <c r="E14" s="275"/>
    </row>
    <row r="15" spans="1:14" ht="15.75" thickBot="1" x14ac:dyDescent="0.3">
      <c r="A15" s="143"/>
      <c r="B15" s="194"/>
      <c r="D15" s="145"/>
      <c r="E15" s="149"/>
    </row>
    <row r="16" spans="1:14" ht="75" x14ac:dyDescent="0.25">
      <c r="A16" s="150">
        <v>5</v>
      </c>
      <c r="B16" s="195" t="s">
        <v>374</v>
      </c>
      <c r="C16" s="276"/>
      <c r="D16" s="272"/>
      <c r="E16" s="273"/>
    </row>
    <row r="17" spans="1:8" ht="30.75" customHeight="1" thickBot="1" x14ac:dyDescent="0.3">
      <c r="A17" s="144"/>
      <c r="B17" s="194" t="str">
        <f>IF(C16="Yes","Please list the drug and note that additional personal protective equipment will need to be budgeted.","")</f>
        <v/>
      </c>
      <c r="C17" s="276"/>
      <c r="D17" s="274"/>
      <c r="E17" s="275"/>
      <c r="H17" s="148"/>
    </row>
    <row r="18" spans="1:8" ht="15.75" thickBot="1" x14ac:dyDescent="0.3">
      <c r="A18" s="143"/>
      <c r="B18" s="196"/>
      <c r="D18" s="145"/>
    </row>
    <row r="19" spans="1:8" x14ac:dyDescent="0.25">
      <c r="A19" s="150">
        <v>6</v>
      </c>
      <c r="B19" s="195" t="s">
        <v>214</v>
      </c>
      <c r="C19" s="276"/>
      <c r="D19" s="272"/>
      <c r="E19" s="273"/>
    </row>
    <row r="20" spans="1:8" ht="29.45" customHeight="1" thickBot="1" x14ac:dyDescent="0.3">
      <c r="A20" s="143"/>
      <c r="B20" s="194" t="str">
        <f>IF(C19="Yes","Please specify the safety observation period and/or blood draw timing post treatment administration/completion.","")</f>
        <v/>
      </c>
      <c r="C20" s="276"/>
      <c r="D20" s="274"/>
      <c r="E20" s="275"/>
    </row>
    <row r="21" spans="1:8" ht="15.75" thickBot="1" x14ac:dyDescent="0.3">
      <c r="A21" s="143"/>
      <c r="B21" s="194"/>
      <c r="C21" s="163"/>
      <c r="D21" s="164"/>
      <c r="E21" s="165"/>
    </row>
    <row r="22" spans="1:8" x14ac:dyDescent="0.25">
      <c r="A22" s="143">
        <v>7</v>
      </c>
      <c r="B22" s="195" t="s">
        <v>368</v>
      </c>
      <c r="C22" s="281"/>
      <c r="D22" s="272"/>
      <c r="E22" s="273"/>
    </row>
    <row r="23" spans="1:8" x14ac:dyDescent="0.25">
      <c r="A23" s="143"/>
      <c r="B23" s="280" t="str">
        <f>IF(C22="Yes","Please account for this extra time in the visit length of visit on the budget tool.  See 'Visit Length Calculator' tab for additional details.","")</f>
        <v/>
      </c>
      <c r="C23" s="281"/>
      <c r="D23" s="282"/>
      <c r="E23" s="283"/>
    </row>
    <row r="24" spans="1:8" ht="15.75" thickBot="1" x14ac:dyDescent="0.3">
      <c r="A24" s="143"/>
      <c r="B24" s="280"/>
      <c r="C24" s="281"/>
      <c r="D24" s="274"/>
      <c r="E24" s="275"/>
    </row>
    <row r="25" spans="1:8" ht="15.75" thickBot="1" x14ac:dyDescent="0.3">
      <c r="A25" s="143"/>
      <c r="B25" s="196"/>
      <c r="C25" s="163"/>
      <c r="D25" s="166"/>
    </row>
    <row r="26" spans="1:8" x14ac:dyDescent="0.25">
      <c r="A26" s="143">
        <v>8</v>
      </c>
      <c r="B26" s="195" t="s">
        <v>369</v>
      </c>
      <c r="C26" s="276"/>
      <c r="D26" s="272"/>
      <c r="E26" s="273"/>
    </row>
    <row r="27" spans="1:8" ht="15.75" thickBot="1" x14ac:dyDescent="0.3">
      <c r="A27" s="143"/>
      <c r="B27" s="196" t="str">
        <f>IF(C26="No","Where will the samples be processed?","")</f>
        <v/>
      </c>
      <c r="C27" s="276"/>
      <c r="D27" s="274"/>
      <c r="E27" s="275"/>
    </row>
    <row r="28" spans="1:8" ht="15.75" thickBot="1" x14ac:dyDescent="0.3">
      <c r="A28" s="143"/>
      <c r="B28" s="196"/>
      <c r="C28" s="162"/>
      <c r="D28" s="166"/>
    </row>
    <row r="29" spans="1:8" x14ac:dyDescent="0.25">
      <c r="A29" s="143">
        <v>9</v>
      </c>
      <c r="B29" s="195" t="s">
        <v>370</v>
      </c>
      <c r="C29" s="276"/>
      <c r="D29" s="272"/>
      <c r="E29" s="273"/>
    </row>
    <row r="30" spans="1:8" ht="15.75" thickBot="1" x14ac:dyDescent="0.3">
      <c r="A30" s="143"/>
      <c r="B30" s="196" t="str">
        <f>IF(C29="Yes","Please describe when the visits need to take place at CHPS.","")</f>
        <v/>
      </c>
      <c r="C30" s="276"/>
      <c r="D30" s="274"/>
      <c r="E30" s="275"/>
    </row>
    <row r="31" spans="1:8" ht="15.75" thickBot="1" x14ac:dyDescent="0.3">
      <c r="A31" s="143"/>
      <c r="B31" s="195"/>
      <c r="C31" s="162"/>
      <c r="D31" s="166"/>
    </row>
    <row r="32" spans="1:8" ht="90" x14ac:dyDescent="0.25">
      <c r="A32" s="150">
        <v>10</v>
      </c>
      <c r="B32" s="195" t="s">
        <v>373</v>
      </c>
      <c r="C32" s="276"/>
      <c r="D32" s="272"/>
      <c r="E32" s="273"/>
    </row>
    <row r="33" spans="1:5" ht="15.75" thickBot="1" x14ac:dyDescent="0.3">
      <c r="A33" s="143"/>
      <c r="B33" s="196" t="str">
        <f>IF(C32="Yes","Please list miscellaneous supplies or additional equipment required.","")</f>
        <v/>
      </c>
      <c r="C33" s="276"/>
      <c r="D33" s="274"/>
      <c r="E33" s="275"/>
    </row>
  </sheetData>
  <sheetProtection algorithmName="SHA-512" hashValue="XYEO71p0ux9UBXjBCenqVGFQfn72hEDxuwPkNe1DL7EiLOR/C5to8pI3qS00nm7Pn+LC3RtdEneavtQFGwHmtw==" saltValue="XIeDaadi2QaUMMJzbvXKhw==" spinCount="100000" sheet="1" objects="1" scenarios="1"/>
  <mergeCells count="20">
    <mergeCell ref="D32:E33"/>
    <mergeCell ref="D29:E30"/>
    <mergeCell ref="C7:E7"/>
    <mergeCell ref="B23:B24"/>
    <mergeCell ref="C22:C24"/>
    <mergeCell ref="D22:E24"/>
    <mergeCell ref="C16:C17"/>
    <mergeCell ref="C19:C20"/>
    <mergeCell ref="C32:C33"/>
    <mergeCell ref="C26:C27"/>
    <mergeCell ref="C29:C30"/>
    <mergeCell ref="D16:E17"/>
    <mergeCell ref="D19:E20"/>
    <mergeCell ref="D26:E27"/>
    <mergeCell ref="A1:E1"/>
    <mergeCell ref="C10:C11"/>
    <mergeCell ref="D9:E9"/>
    <mergeCell ref="D10:E11"/>
    <mergeCell ref="D13:E14"/>
    <mergeCell ref="C13:C14"/>
  </mergeCells>
  <conditionalFormatting sqref="B11 B15">
    <cfRule type="notContainsBlanks" dxfId="35" priority="47">
      <formula>LEN(TRIM(B11))&gt;0</formula>
    </cfRule>
    <cfRule type="notContainsBlanks" priority="48">
      <formula>LEN(TRIM(B11))&gt;0</formula>
    </cfRule>
    <cfRule type="containsText" dxfId="34" priority="49" operator="containsText" text="&quot;&quot;">
      <formula>NOT(ISERROR(SEARCH("""""",B11)))</formula>
    </cfRule>
  </conditionalFormatting>
  <conditionalFormatting sqref="B14">
    <cfRule type="notContainsBlanks" dxfId="33" priority="43">
      <formula>LEN(TRIM(B14))&gt;0</formula>
    </cfRule>
  </conditionalFormatting>
  <conditionalFormatting sqref="B17">
    <cfRule type="notContainsBlanks" dxfId="32" priority="40">
      <formula>LEN(TRIM(B17))&gt;0</formula>
    </cfRule>
    <cfRule type="notContainsBlanks" priority="41">
      <formula>LEN(TRIM(B17))&gt;0</formula>
    </cfRule>
    <cfRule type="containsText" dxfId="31" priority="42" operator="containsText" text="&quot;&quot;">
      <formula>NOT(ISERROR(SEARCH("""""",B17)))</formula>
    </cfRule>
  </conditionalFormatting>
  <conditionalFormatting sqref="B20:B21">
    <cfRule type="notContainsBlanks" dxfId="30" priority="27">
      <formula>LEN(TRIM(B20))&gt;0</formula>
    </cfRule>
    <cfRule type="notContainsBlanks" dxfId="29" priority="37">
      <formula>LEN(TRIM(B20))&gt;0</formula>
    </cfRule>
    <cfRule type="notContainsBlanks" priority="38">
      <formula>LEN(TRIM(B20))&gt;0</formula>
    </cfRule>
    <cfRule type="containsText" dxfId="28" priority="39" operator="containsText" text="&quot;&quot;">
      <formula>NOT(ISERROR(SEARCH("""""",B20)))</formula>
    </cfRule>
  </conditionalFormatting>
  <conditionalFormatting sqref="E21">
    <cfRule type="notContainsBlanks" dxfId="27" priority="31">
      <formula>LEN(TRIM(E21))&gt;0</formula>
    </cfRule>
  </conditionalFormatting>
  <conditionalFormatting sqref="B11 B14 B20:B21 B17">
    <cfRule type="notContainsBlanks" dxfId="26" priority="25">
      <formula>LEN(TRIM(B11))&gt;0</formula>
    </cfRule>
  </conditionalFormatting>
  <conditionalFormatting sqref="B17">
    <cfRule type="notContainsBlanks" dxfId="25" priority="22">
      <formula>LEN(TRIM(B17))&gt;0</formula>
    </cfRule>
    <cfRule type="notContainsBlanks" priority="23">
      <formula>LEN(TRIM(B17))&gt;0</formula>
    </cfRule>
    <cfRule type="containsText" dxfId="24" priority="24" operator="containsText" text="&quot;&quot;">
      <formula>NOT(ISERROR(SEARCH("""""",B17)))</formula>
    </cfRule>
  </conditionalFormatting>
  <conditionalFormatting sqref="C10:C11 C13:C14 C16:C17 C19:C20 C32:C33">
    <cfRule type="containsBlanks" dxfId="23" priority="21">
      <formula>LEN(TRIM(C10))=0</formula>
    </cfRule>
  </conditionalFormatting>
  <conditionalFormatting sqref="C22 C26:C27 C29:C30">
    <cfRule type="containsBlanks" dxfId="22" priority="16">
      <formula>LEN(TRIM(C22))=0</formula>
    </cfRule>
  </conditionalFormatting>
  <conditionalFormatting sqref="B23 B25">
    <cfRule type="notContainsBlanks" dxfId="21" priority="15">
      <formula>LEN(TRIM(B23))&gt;0</formula>
    </cfRule>
  </conditionalFormatting>
  <conditionalFormatting sqref="B27:B28">
    <cfRule type="notContainsBlanks" dxfId="20" priority="14">
      <formula>LEN(TRIM(B27))&gt;0</formula>
    </cfRule>
  </conditionalFormatting>
  <conditionalFormatting sqref="B30">
    <cfRule type="notContainsBlanks" dxfId="19" priority="13">
      <formula>LEN(TRIM(B30))&gt;0</formula>
    </cfRule>
  </conditionalFormatting>
  <conditionalFormatting sqref="C3">
    <cfRule type="notContainsBlanks" dxfId="18" priority="5">
      <formula>LEN(TRIM(C3))&gt;0</formula>
    </cfRule>
    <cfRule type="containsBlanks" dxfId="17" priority="10">
      <formula>LEN(TRIM(C3))=0</formula>
    </cfRule>
  </conditionalFormatting>
  <conditionalFormatting sqref="D3">
    <cfRule type="notContainsBlanks" dxfId="16" priority="7">
      <formula>LEN(TRIM(D3))&gt;0</formula>
    </cfRule>
    <cfRule type="containsBlanks" dxfId="15" priority="9">
      <formula>LEN(TRIM(D3))=0</formula>
    </cfRule>
  </conditionalFormatting>
  <conditionalFormatting sqref="C7:E7">
    <cfRule type="notContainsBlanks" dxfId="14" priority="4">
      <formula>LEN(TRIM(C7))&gt;0</formula>
    </cfRule>
  </conditionalFormatting>
  <conditionalFormatting sqref="D32:E33 D29:E30 D26:E27 D19:E20 D16:E17 D10:E11">
    <cfRule type="notContainsBlanks" dxfId="13" priority="3">
      <formula>LEN(TRIM(D10))&gt;0</formula>
    </cfRule>
  </conditionalFormatting>
  <conditionalFormatting sqref="D13:E14 D22:E24">
    <cfRule type="notContainsBlanks" dxfId="12" priority="2">
      <formula>LEN(TRIM(D13))&gt;0</formula>
    </cfRule>
  </conditionalFormatting>
  <conditionalFormatting sqref="B33">
    <cfRule type="notContainsBlanks" dxfId="11" priority="1">
      <formula>LEN(TRIM(B33))&gt;0</formula>
    </cfRule>
  </conditionalFormatting>
  <dataValidations count="3">
    <dataValidation allowBlank="1" showInputMessage="1" showErrorMessage="1" promptTitle="Please Select Response" prompt="from drop-down list" sqref="E21" xr:uid="{00000000-0002-0000-0100-000001000000}"/>
    <dataValidation type="date" allowBlank="1" showInputMessage="1" showErrorMessage="1" errorTitle="Incorrect Date Format" error="Enter Date in MM/DD/YYYY Format" promptTitle="Please enter date" prompt="MM/DD/YYYY" sqref="C3:D3" xr:uid="{0543E196-84AD-48AA-A534-519807C3062A}">
      <formula1>1</formula1>
      <formula2>402133</formula2>
    </dataValidation>
    <dataValidation type="list" allowBlank="1" showErrorMessage="1" promptTitle="Please select response" prompt="from drop down menu." sqref="C10:C11 C13:C14 C16:C17 C19:C20 C32:C33 C26:C27 C29:C30 C22" xr:uid="{56B8E54E-17D9-4DDF-9C04-B0B59F224371}">
      <formula1>$N$1:$N$3</formula1>
    </dataValidation>
  </dataValidations>
  <pageMargins left="0.7" right="0.7" top="0.75" bottom="0.75" header="0.3" footer="0.3"/>
  <pageSetup scale="65"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11" r:id="rId4" name="Check Box 15">
              <controlPr defaultSize="0" autoFill="0" autoLine="0" autoPict="0">
                <anchor moveWithCells="1">
                  <from>
                    <xdr:col>1</xdr:col>
                    <xdr:colOff>1924050</xdr:colOff>
                    <xdr:row>4</xdr:row>
                    <xdr:rowOff>0</xdr:rowOff>
                  </from>
                  <to>
                    <xdr:col>1</xdr:col>
                    <xdr:colOff>3238500</xdr:colOff>
                    <xdr:row>5</xdr:row>
                    <xdr:rowOff>19050</xdr:rowOff>
                  </to>
                </anchor>
              </controlPr>
            </control>
          </mc:Choice>
        </mc:AlternateContent>
        <mc:AlternateContent xmlns:mc="http://schemas.openxmlformats.org/markup-compatibility/2006">
          <mc:Choice Requires="x14">
            <control shapeId="4112" r:id="rId5" name="Check Box 16">
              <controlPr defaultSize="0" autoFill="0" autoLine="0" autoPict="0">
                <anchor moveWithCells="1">
                  <from>
                    <xdr:col>1</xdr:col>
                    <xdr:colOff>1933575</xdr:colOff>
                    <xdr:row>5</xdr:row>
                    <xdr:rowOff>9525</xdr:rowOff>
                  </from>
                  <to>
                    <xdr:col>1</xdr:col>
                    <xdr:colOff>3019425</xdr:colOff>
                    <xdr:row>6</xdr:row>
                    <xdr:rowOff>9525</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1</xdr:col>
                    <xdr:colOff>3171825</xdr:colOff>
                    <xdr:row>4</xdr:row>
                    <xdr:rowOff>180975</xdr:rowOff>
                  </from>
                  <to>
                    <xdr:col>1</xdr:col>
                    <xdr:colOff>4029075</xdr:colOff>
                    <xdr:row>6</xdr:row>
                    <xdr:rowOff>0</xdr:rowOff>
                  </to>
                </anchor>
              </controlPr>
            </control>
          </mc:Choice>
        </mc:AlternateContent>
        <mc:AlternateContent xmlns:mc="http://schemas.openxmlformats.org/markup-compatibility/2006">
          <mc:Choice Requires="x14">
            <control shapeId="4114" r:id="rId7" name="Check Box 18">
              <controlPr defaultSize="0" autoFill="0" autoLine="0" autoPict="0">
                <anchor moveWithCells="1">
                  <from>
                    <xdr:col>1</xdr:col>
                    <xdr:colOff>4133850</xdr:colOff>
                    <xdr:row>5</xdr:row>
                    <xdr:rowOff>0</xdr:rowOff>
                  </from>
                  <to>
                    <xdr:col>1</xdr:col>
                    <xdr:colOff>4991100</xdr:colOff>
                    <xdr:row>6</xdr:row>
                    <xdr:rowOff>9525</xdr:rowOff>
                  </to>
                </anchor>
              </controlPr>
            </control>
          </mc:Choice>
        </mc:AlternateContent>
        <mc:AlternateContent xmlns:mc="http://schemas.openxmlformats.org/markup-compatibility/2006">
          <mc:Choice Requires="x14">
            <control shapeId="4115" r:id="rId8" name="Check Box 19">
              <controlPr defaultSize="0" autoFill="0" autoLine="0" autoPict="0">
                <anchor moveWithCells="1">
                  <from>
                    <xdr:col>1</xdr:col>
                    <xdr:colOff>4914900</xdr:colOff>
                    <xdr:row>5</xdr:row>
                    <xdr:rowOff>0</xdr:rowOff>
                  </from>
                  <to>
                    <xdr:col>1</xdr:col>
                    <xdr:colOff>5772150</xdr:colOff>
                    <xdr:row>6</xdr:row>
                    <xdr:rowOff>9525</xdr:rowOff>
                  </to>
                </anchor>
              </controlPr>
            </control>
          </mc:Choice>
        </mc:AlternateContent>
        <mc:AlternateContent xmlns:mc="http://schemas.openxmlformats.org/markup-compatibility/2006">
          <mc:Choice Requires="x14">
            <control shapeId="4116" r:id="rId9" name="Check Box 20">
              <controlPr defaultSize="0" autoFill="0" autoLine="0" autoPict="0">
                <anchor moveWithCells="1">
                  <from>
                    <xdr:col>1</xdr:col>
                    <xdr:colOff>1933575</xdr:colOff>
                    <xdr:row>6</xdr:row>
                    <xdr:rowOff>19050</xdr:rowOff>
                  </from>
                  <to>
                    <xdr:col>1</xdr:col>
                    <xdr:colOff>2790825</xdr:colOff>
                    <xdr:row>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1" operator="containsText" id="{872365D9-9BCA-4AD0-8806-3E8C46D3FF62}">
            <xm:f>NOT(ISERROR(SEARCH($B$11,D10)))</xm:f>
            <xm:f>$B$11</xm:f>
            <x14:dxf>
              <border>
                <left style="thin">
                  <color rgb="FF9C0006"/>
                </left>
                <right style="thin">
                  <color rgb="FF9C0006"/>
                </right>
                <top style="thin">
                  <color rgb="FF9C0006"/>
                </top>
                <bottom style="thin">
                  <color rgb="FF9C0006"/>
                </bottom>
              </border>
            </x14:dxf>
          </x14:cfRule>
          <xm:sqref>D10:E11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137FA-CC1C-435B-BF05-741379546D32}">
  <sheetPr codeName="Sheet16">
    <tabColor theme="8" tint="0.39997558519241921"/>
  </sheetPr>
  <dimension ref="A1:K61"/>
  <sheetViews>
    <sheetView zoomScaleNormal="100" workbookViewId="0">
      <pane ySplit="2" topLeftCell="A3" activePane="bottomLeft" state="frozen"/>
      <selection pane="bottomLeft" activeCell="B5" sqref="B5"/>
    </sheetView>
  </sheetViews>
  <sheetFormatPr defaultRowHeight="15" x14ac:dyDescent="0.25"/>
  <cols>
    <col min="1" max="1" width="101.42578125" bestFit="1" customWidth="1"/>
    <col min="2" max="2" width="26.7109375" customWidth="1"/>
    <col min="3" max="3" width="44" style="37" hidden="1" customWidth="1"/>
    <col min="4" max="4" width="14.5703125" style="37" hidden="1" customWidth="1"/>
    <col min="5" max="5" width="1" hidden="1" customWidth="1"/>
    <col min="6" max="6" width="40.28515625" bestFit="1" customWidth="1"/>
    <col min="7" max="7" width="21" bestFit="1" customWidth="1"/>
    <col min="8" max="8" width="18.5703125" bestFit="1" customWidth="1"/>
    <col min="9" max="9" width="19.140625" bestFit="1" customWidth="1"/>
    <col min="10" max="10" width="12.7109375" bestFit="1" customWidth="1"/>
    <col min="11" max="11" width="10.5703125" bestFit="1" customWidth="1"/>
  </cols>
  <sheetData>
    <row r="1" spans="1:11" ht="33.75" customHeight="1" x14ac:dyDescent="0.25">
      <c r="A1" s="285" t="s">
        <v>288</v>
      </c>
      <c r="B1" s="285"/>
      <c r="C1" s="134" t="s">
        <v>241</v>
      </c>
      <c r="D1" s="102">
        <f>+E45</f>
        <v>270</v>
      </c>
      <c r="E1" s="100" t="s">
        <v>208</v>
      </c>
      <c r="F1" s="133" t="s">
        <v>292</v>
      </c>
      <c r="G1" s="132"/>
      <c r="I1" s="100"/>
    </row>
    <row r="2" spans="1:11" ht="30" x14ac:dyDescent="0.25">
      <c r="A2" s="127" t="s">
        <v>210</v>
      </c>
      <c r="B2" s="128" t="s">
        <v>245</v>
      </c>
      <c r="C2" s="134" t="s">
        <v>242</v>
      </c>
      <c r="D2" s="102">
        <f>+F45</f>
        <v>410</v>
      </c>
      <c r="E2" s="103" t="s">
        <v>209</v>
      </c>
      <c r="F2" s="130" t="str">
        <f>IF(G1="","","Initiation Fee:")</f>
        <v/>
      </c>
      <c r="G2" s="131" t="str">
        <f>IF(G1="","",IF(G1="Non-Industry",D1, IF(G1="Industry",D2,"")))</f>
        <v/>
      </c>
      <c r="H2" s="103"/>
      <c r="I2" s="100"/>
    </row>
    <row r="3" spans="1:11" s="40" customFormat="1" ht="15.75" hidden="1" x14ac:dyDescent="0.25">
      <c r="A3" s="125"/>
      <c r="B3" s="126"/>
      <c r="C3" s="116" t="s">
        <v>274</v>
      </c>
      <c r="D3" s="116" t="s">
        <v>275</v>
      </c>
      <c r="E3" s="116" t="s">
        <v>277</v>
      </c>
      <c r="F3" s="141"/>
      <c r="G3" s="105"/>
      <c r="H3" s="105"/>
      <c r="I3" s="106"/>
      <c r="J3" s="107"/>
      <c r="K3" s="108"/>
    </row>
    <row r="4" spans="1:11" ht="18.75" x14ac:dyDescent="0.3">
      <c r="A4" s="284" t="s">
        <v>380</v>
      </c>
      <c r="B4" s="284"/>
      <c r="C4" s="117"/>
      <c r="D4" s="139"/>
      <c r="E4" s="140"/>
      <c r="F4" s="104"/>
      <c r="G4" s="104"/>
      <c r="H4" s="104"/>
      <c r="I4" s="100"/>
      <c r="J4" s="101"/>
      <c r="K4" s="102"/>
    </row>
    <row r="5" spans="1:11" x14ac:dyDescent="0.25">
      <c r="A5" s="84" t="s">
        <v>243</v>
      </c>
      <c r="B5" s="135"/>
      <c r="C5" s="37">
        <v>1</v>
      </c>
      <c r="D5" s="175">
        <f>IF(B5="Yes",C5,0)</f>
        <v>0</v>
      </c>
      <c r="E5" s="37" t="s">
        <v>296</v>
      </c>
    </row>
    <row r="6" spans="1:11" x14ac:dyDescent="0.25">
      <c r="A6" s="98" t="s">
        <v>244</v>
      </c>
      <c r="B6" s="157"/>
      <c r="C6" s="37">
        <v>2</v>
      </c>
      <c r="D6" s="175">
        <f>IF(B6="No",C6,0)</f>
        <v>0</v>
      </c>
      <c r="E6" s="155" t="s">
        <v>297</v>
      </c>
      <c r="F6" s="37"/>
      <c r="G6" s="37"/>
      <c r="H6" s="37"/>
      <c r="I6" s="37"/>
    </row>
    <row r="7" spans="1:11" x14ac:dyDescent="0.25">
      <c r="A7" s="36"/>
      <c r="B7" s="36"/>
      <c r="E7" s="37"/>
    </row>
    <row r="8" spans="1:11" ht="18.75" x14ac:dyDescent="0.3">
      <c r="A8" s="284" t="s">
        <v>248</v>
      </c>
      <c r="B8" s="284"/>
      <c r="C8" s="117"/>
      <c r="D8" s="118"/>
      <c r="E8" s="37"/>
    </row>
    <row r="9" spans="1:11" s="37" customFormat="1" x14ac:dyDescent="0.25">
      <c r="A9" s="98" t="s">
        <v>383</v>
      </c>
      <c r="B9" s="157"/>
      <c r="C9" s="37">
        <v>2</v>
      </c>
      <c r="D9" s="177">
        <f t="shared" ref="D9:D15" si="0">IF(B9="Yes",C9,0)</f>
        <v>0</v>
      </c>
      <c r="E9" s="37" t="s">
        <v>376</v>
      </c>
    </row>
    <row r="10" spans="1:11" s="37" customFormat="1" x14ac:dyDescent="0.25">
      <c r="A10" s="98" t="s">
        <v>359</v>
      </c>
      <c r="B10" s="157"/>
      <c r="C10" s="37">
        <v>3</v>
      </c>
      <c r="D10" s="177">
        <f t="shared" si="0"/>
        <v>0</v>
      </c>
      <c r="E10" s="37" t="s">
        <v>360</v>
      </c>
    </row>
    <row r="11" spans="1:11" x14ac:dyDescent="0.25">
      <c r="A11" s="84" t="s">
        <v>249</v>
      </c>
      <c r="B11" s="135"/>
      <c r="C11" s="37">
        <v>6</v>
      </c>
      <c r="D11" s="177">
        <f t="shared" si="0"/>
        <v>0</v>
      </c>
      <c r="E11" s="37" t="s">
        <v>356</v>
      </c>
    </row>
    <row r="12" spans="1:11" x14ac:dyDescent="0.25">
      <c r="A12" s="84" t="s">
        <v>266</v>
      </c>
      <c r="B12" s="135"/>
      <c r="C12" s="37">
        <v>4</v>
      </c>
      <c r="D12" s="177">
        <f t="shared" si="0"/>
        <v>0</v>
      </c>
      <c r="E12" s="37" t="s">
        <v>355</v>
      </c>
    </row>
    <row r="13" spans="1:11" s="37" customFormat="1" x14ac:dyDescent="0.25">
      <c r="A13" s="98" t="s">
        <v>381</v>
      </c>
      <c r="B13" s="157"/>
      <c r="C13" s="37">
        <v>3</v>
      </c>
      <c r="D13" s="177">
        <f t="shared" si="0"/>
        <v>0</v>
      </c>
      <c r="E13" s="37" t="s">
        <v>358</v>
      </c>
    </row>
    <row r="14" spans="1:11" s="37" customFormat="1" x14ac:dyDescent="0.25">
      <c r="A14" s="98" t="s">
        <v>357</v>
      </c>
      <c r="B14" s="157"/>
      <c r="C14" s="42">
        <v>2</v>
      </c>
      <c r="D14" s="177">
        <f t="shared" si="0"/>
        <v>0</v>
      </c>
      <c r="E14" s="37" t="s">
        <v>382</v>
      </c>
    </row>
    <row r="15" spans="1:11" s="37" customFormat="1" x14ac:dyDescent="0.25">
      <c r="A15" s="98" t="s">
        <v>354</v>
      </c>
      <c r="B15" s="157"/>
      <c r="C15" s="156">
        <v>1</v>
      </c>
      <c r="D15" s="177">
        <f t="shared" si="0"/>
        <v>0</v>
      </c>
      <c r="E15" s="37" t="s">
        <v>377</v>
      </c>
    </row>
    <row r="16" spans="1:11" x14ac:dyDescent="0.25">
      <c r="A16" s="36"/>
      <c r="B16" s="36"/>
      <c r="E16" s="37"/>
    </row>
    <row r="17" spans="1:5" ht="18.75" x14ac:dyDescent="0.3">
      <c r="A17" s="284" t="s">
        <v>251</v>
      </c>
      <c r="B17" s="284"/>
      <c r="C17" s="117"/>
      <c r="D17" s="118"/>
      <c r="E17" s="37"/>
    </row>
    <row r="18" spans="1:5" x14ac:dyDescent="0.25">
      <c r="A18" s="84" t="s">
        <v>267</v>
      </c>
      <c r="B18" s="135"/>
      <c r="C18" s="37">
        <v>4</v>
      </c>
      <c r="D18" s="175">
        <f t="shared" ref="D18:D24" si="1">IF(B18="Yes",C18,0)</f>
        <v>0</v>
      </c>
      <c r="E18" s="37" t="s">
        <v>351</v>
      </c>
    </row>
    <row r="19" spans="1:5" x14ac:dyDescent="0.25">
      <c r="A19" s="84" t="s">
        <v>258</v>
      </c>
      <c r="B19" s="135"/>
      <c r="C19" s="37">
        <v>5</v>
      </c>
      <c r="D19" s="175">
        <f t="shared" si="1"/>
        <v>0</v>
      </c>
      <c r="E19" s="37" t="s">
        <v>361</v>
      </c>
    </row>
    <row r="20" spans="1:5" x14ac:dyDescent="0.25">
      <c r="A20" s="84" t="s">
        <v>362</v>
      </c>
      <c r="B20" s="135"/>
      <c r="C20" s="37">
        <v>2</v>
      </c>
      <c r="D20" s="175">
        <f t="shared" si="1"/>
        <v>0</v>
      </c>
      <c r="E20" s="37" t="s">
        <v>298</v>
      </c>
    </row>
    <row r="21" spans="1:5" s="37" customFormat="1" x14ac:dyDescent="0.25">
      <c r="A21" s="98" t="s">
        <v>321</v>
      </c>
      <c r="B21" s="157"/>
      <c r="C21" s="37">
        <v>4</v>
      </c>
      <c r="D21" s="177">
        <f t="shared" si="1"/>
        <v>0</v>
      </c>
      <c r="E21" s="37" t="s">
        <v>378</v>
      </c>
    </row>
    <row r="22" spans="1:5" s="37" customFormat="1" x14ac:dyDescent="0.25">
      <c r="A22" s="98" t="s">
        <v>353</v>
      </c>
      <c r="B22" s="157"/>
      <c r="C22" s="37">
        <v>4</v>
      </c>
      <c r="D22" s="177">
        <f t="shared" si="1"/>
        <v>0</v>
      </c>
      <c r="E22" s="37" t="s">
        <v>363</v>
      </c>
    </row>
    <row r="23" spans="1:5" s="137" customFormat="1" x14ac:dyDescent="0.25">
      <c r="A23" s="158" t="s">
        <v>250</v>
      </c>
      <c r="B23" s="159"/>
      <c r="C23" s="137">
        <v>8</v>
      </c>
      <c r="D23" s="174">
        <f t="shared" si="1"/>
        <v>0</v>
      </c>
      <c r="E23" s="137" t="s">
        <v>299</v>
      </c>
    </row>
    <row r="24" spans="1:5" s="37" customFormat="1" x14ac:dyDescent="0.25">
      <c r="A24" s="98" t="s">
        <v>350</v>
      </c>
      <c r="B24" s="157"/>
      <c r="C24" s="37">
        <v>1</v>
      </c>
      <c r="D24" s="175">
        <f t="shared" si="1"/>
        <v>0</v>
      </c>
      <c r="E24" s="37" t="s">
        <v>352</v>
      </c>
    </row>
    <row r="25" spans="1:5" x14ac:dyDescent="0.25">
      <c r="A25" s="36"/>
      <c r="B25" s="36"/>
      <c r="E25" s="37"/>
    </row>
    <row r="26" spans="1:5" ht="18.75" x14ac:dyDescent="0.3">
      <c r="A26" s="284" t="s">
        <v>284</v>
      </c>
      <c r="B26" s="284"/>
      <c r="C26" s="117"/>
      <c r="D26" s="118"/>
      <c r="E26" s="37"/>
    </row>
    <row r="27" spans="1:5" x14ac:dyDescent="0.25">
      <c r="A27" s="84" t="s">
        <v>272</v>
      </c>
      <c r="B27" s="135"/>
      <c r="C27" s="37">
        <v>1</v>
      </c>
      <c r="D27" s="183">
        <f>IF(B27="Yes",C27,0)</f>
        <v>0</v>
      </c>
      <c r="E27" s="37" t="s">
        <v>270</v>
      </c>
    </row>
    <row r="28" spans="1:5" s="37" customFormat="1" x14ac:dyDescent="0.25">
      <c r="A28" s="98" t="s">
        <v>246</v>
      </c>
      <c r="B28" s="157"/>
      <c r="C28" s="37">
        <v>2</v>
      </c>
      <c r="D28" s="174">
        <f>IF(B28="Yes",C28,0)</f>
        <v>0</v>
      </c>
      <c r="E28" s="37" t="s">
        <v>384</v>
      </c>
    </row>
    <row r="29" spans="1:5" s="37" customFormat="1" x14ac:dyDescent="0.25">
      <c r="A29" s="98" t="s">
        <v>320</v>
      </c>
      <c r="B29" s="157"/>
      <c r="C29" s="37">
        <v>1</v>
      </c>
      <c r="D29" s="184">
        <f>IF(B29="Yes",C29,0)</f>
        <v>0</v>
      </c>
      <c r="E29" s="37" t="s">
        <v>385</v>
      </c>
    </row>
    <row r="30" spans="1:5" x14ac:dyDescent="0.25">
      <c r="A30" s="36"/>
      <c r="B30" s="36"/>
    </row>
    <row r="31" spans="1:5" ht="18.75" x14ac:dyDescent="0.3">
      <c r="A31" s="284" t="s">
        <v>285</v>
      </c>
      <c r="B31" s="284"/>
      <c r="C31" s="117"/>
      <c r="D31" s="118"/>
    </row>
    <row r="32" spans="1:5" x14ac:dyDescent="0.25">
      <c r="A32" s="84" t="s">
        <v>273</v>
      </c>
      <c r="B32" s="135"/>
      <c r="C32" s="37">
        <v>3</v>
      </c>
      <c r="D32" s="178">
        <f>IF(B32="Yes",C32,0)</f>
        <v>0</v>
      </c>
      <c r="E32" t="s">
        <v>271</v>
      </c>
    </row>
    <row r="33" spans="1:7" x14ac:dyDescent="0.25">
      <c r="A33" s="84" t="s">
        <v>247</v>
      </c>
      <c r="B33" s="135"/>
      <c r="C33" s="37">
        <v>3</v>
      </c>
      <c r="D33" s="177">
        <f>IF(B33="Yes",C33,0)</f>
        <v>0</v>
      </c>
      <c r="E33" t="s">
        <v>257</v>
      </c>
    </row>
    <row r="34" spans="1:7" hidden="1" x14ac:dyDescent="0.25">
      <c r="B34" s="36"/>
      <c r="E34" s="63"/>
      <c r="F34" s="63"/>
    </row>
    <row r="35" spans="1:7" hidden="1" x14ac:dyDescent="0.25">
      <c r="A35" s="36"/>
      <c r="D35" s="42" t="s">
        <v>275</v>
      </c>
      <c r="E35" s="94" t="s">
        <v>241</v>
      </c>
      <c r="F35" s="94" t="s">
        <v>242</v>
      </c>
    </row>
    <row r="36" spans="1:7" hidden="1" x14ac:dyDescent="0.25">
      <c r="A36" s="36" t="s">
        <v>294</v>
      </c>
      <c r="D36" s="176">
        <f>SUM(D5:D6,D18:D20,D23:D24,D28)</f>
        <v>0</v>
      </c>
      <c r="E36" s="110">
        <f>+D36*D47</f>
        <v>0</v>
      </c>
      <c r="F36" s="110">
        <f>+E36*1.5</f>
        <v>0</v>
      </c>
      <c r="G36" s="112"/>
    </row>
    <row r="37" spans="1:7" hidden="1" x14ac:dyDescent="0.25">
      <c r="A37" t="s">
        <v>262</v>
      </c>
      <c r="D37" s="177">
        <f>SUM(D9:D15,D21:D22,D33)</f>
        <v>0</v>
      </c>
      <c r="E37" s="110">
        <f>+D37*D48</f>
        <v>0</v>
      </c>
      <c r="F37" s="110">
        <f>+E37*1.5</f>
        <v>0</v>
      </c>
    </row>
    <row r="38" spans="1:7" hidden="1" x14ac:dyDescent="0.25">
      <c r="A38" t="s">
        <v>379</v>
      </c>
      <c r="D38" s="184">
        <f>+D29</f>
        <v>0</v>
      </c>
      <c r="E38" s="182">
        <f>IF(B29="Yes",(120*2+100*2),0)</f>
        <v>0</v>
      </c>
      <c r="F38" s="182">
        <f>IF(B29="Yes",(160*2+135*2),0)</f>
        <v>0</v>
      </c>
    </row>
    <row r="39" spans="1:7" hidden="1" x14ac:dyDescent="0.25">
      <c r="A39" t="s">
        <v>263</v>
      </c>
      <c r="D39" s="178">
        <f>SUM(D32)</f>
        <v>0</v>
      </c>
      <c r="E39" s="110">
        <f>+D39*D50</f>
        <v>0</v>
      </c>
      <c r="F39" s="110">
        <f>+E39*1.5</f>
        <v>0</v>
      </c>
    </row>
    <row r="40" spans="1:7" hidden="1" x14ac:dyDescent="0.25">
      <c r="A40" t="s">
        <v>264</v>
      </c>
      <c r="D40" s="185">
        <f>+D27</f>
        <v>0</v>
      </c>
      <c r="E40" s="113">
        <v>0</v>
      </c>
      <c r="F40" s="113" t="str">
        <f>IF(B27="Yes",I53,"")</f>
        <v/>
      </c>
    </row>
    <row r="41" spans="1:7" hidden="1" x14ac:dyDescent="0.25">
      <c r="A41" t="s">
        <v>269</v>
      </c>
      <c r="E41" s="110">
        <f>SUM(E36:E40)</f>
        <v>0</v>
      </c>
      <c r="F41" s="110">
        <f>SUM(F36:F40)</f>
        <v>0</v>
      </c>
    </row>
    <row r="42" spans="1:7" hidden="1" x14ac:dyDescent="0.25">
      <c r="E42" s="110"/>
      <c r="F42" s="110"/>
    </row>
    <row r="43" spans="1:7" hidden="1" x14ac:dyDescent="0.25">
      <c r="A43" s="37" t="s">
        <v>308</v>
      </c>
      <c r="E43" s="181">
        <f>+F60</f>
        <v>270</v>
      </c>
      <c r="F43" s="181">
        <f>+G60</f>
        <v>410</v>
      </c>
      <c r="G43" s="112"/>
    </row>
    <row r="44" spans="1:7" hidden="1" x14ac:dyDescent="0.25">
      <c r="E44" s="110"/>
      <c r="F44" s="110"/>
    </row>
    <row r="45" spans="1:7" s="93" customFormat="1" ht="15.75" hidden="1" thickBot="1" x14ac:dyDescent="0.3">
      <c r="A45" s="93" t="s">
        <v>265</v>
      </c>
      <c r="C45" s="121"/>
      <c r="D45" s="121"/>
      <c r="E45" s="122">
        <f>IF(E41&gt;E43,E41,E43)</f>
        <v>270</v>
      </c>
      <c r="F45" s="122">
        <f>IF(F41&gt;F43,F41+F43,F43)</f>
        <v>410</v>
      </c>
      <c r="G45" s="129"/>
    </row>
    <row r="46" spans="1:7" ht="15.75" hidden="1" thickTop="1" x14ac:dyDescent="0.25">
      <c r="A46" s="36"/>
      <c r="D46" s="123" t="s">
        <v>241</v>
      </c>
      <c r="E46" s="63" t="s">
        <v>242</v>
      </c>
      <c r="F46" t="s">
        <v>268</v>
      </c>
    </row>
    <row r="47" spans="1:7" hidden="1" x14ac:dyDescent="0.25">
      <c r="A47" t="s">
        <v>295</v>
      </c>
      <c r="D47" s="37">
        <v>85</v>
      </c>
      <c r="E47" s="37">
        <v>110</v>
      </c>
      <c r="F47" s="112">
        <f>(E47-D47)/D47</f>
        <v>0.29411764705882354</v>
      </c>
    </row>
    <row r="48" spans="1:7" ht="15.75" hidden="1" x14ac:dyDescent="0.25">
      <c r="A48" s="115" t="s">
        <v>280</v>
      </c>
      <c r="D48" s="37">
        <v>75</v>
      </c>
      <c r="E48" s="37">
        <v>100</v>
      </c>
      <c r="F48" s="112">
        <f>(E48-D48)/D48</f>
        <v>0.33333333333333331</v>
      </c>
    </row>
    <row r="49" spans="1:10" ht="15.75" hidden="1" x14ac:dyDescent="0.25">
      <c r="A49" s="115" t="s">
        <v>278</v>
      </c>
      <c r="D49" s="37">
        <v>50</v>
      </c>
      <c r="E49" s="37">
        <v>65</v>
      </c>
      <c r="F49" s="112">
        <f>(E49-D49)/D49</f>
        <v>0.3</v>
      </c>
    </row>
    <row r="50" spans="1:10" ht="15.75" hidden="1" x14ac:dyDescent="0.25">
      <c r="A50" s="115" t="s">
        <v>279</v>
      </c>
      <c r="D50" s="37">
        <v>70</v>
      </c>
      <c r="E50" s="37">
        <v>90</v>
      </c>
      <c r="F50" s="112">
        <f>(E50-D50)/D50</f>
        <v>0.2857142857142857</v>
      </c>
    </row>
    <row r="51" spans="1:10" hidden="1" x14ac:dyDescent="0.25">
      <c r="A51" s="114"/>
      <c r="D51" s="42"/>
      <c r="E51" s="37"/>
    </row>
    <row r="52" spans="1:10" ht="15.75" hidden="1" x14ac:dyDescent="0.25">
      <c r="A52" s="115" t="s">
        <v>281</v>
      </c>
      <c r="D52" s="124" t="s">
        <v>252</v>
      </c>
      <c r="E52" s="124" t="s">
        <v>253</v>
      </c>
      <c r="F52" s="124" t="s">
        <v>254</v>
      </c>
      <c r="G52" s="124" t="s">
        <v>282</v>
      </c>
      <c r="H52" s="124" t="s">
        <v>255</v>
      </c>
      <c r="I52" s="124" t="s">
        <v>256</v>
      </c>
    </row>
    <row r="53" spans="1:10" hidden="1" x14ac:dyDescent="0.25">
      <c r="A53" s="8"/>
      <c r="D53" s="171">
        <v>2</v>
      </c>
      <c r="E53" s="172">
        <v>133</v>
      </c>
      <c r="F53" s="123">
        <v>3</v>
      </c>
      <c r="G53" s="37">
        <v>60</v>
      </c>
      <c r="H53" s="172">
        <f>(D53*E53)+(F53*G53)+1</f>
        <v>447</v>
      </c>
      <c r="I53" s="173">
        <v>665</v>
      </c>
      <c r="J53" s="37" t="s">
        <v>276</v>
      </c>
    </row>
    <row r="54" spans="1:10" hidden="1" x14ac:dyDescent="0.25">
      <c r="A54" s="8"/>
    </row>
    <row r="55" spans="1:10" ht="15.75" hidden="1" x14ac:dyDescent="0.25">
      <c r="A55" s="115" t="s">
        <v>259</v>
      </c>
      <c r="D55" s="37" t="s">
        <v>283</v>
      </c>
      <c r="E55" t="s">
        <v>261</v>
      </c>
      <c r="F55" s="123" t="s">
        <v>241</v>
      </c>
      <c r="G55" s="63" t="s">
        <v>242</v>
      </c>
    </row>
    <row r="56" spans="1:10" hidden="1" x14ac:dyDescent="0.25">
      <c r="A56" s="8" t="s">
        <v>260</v>
      </c>
      <c r="D56" s="119">
        <f>ROUND(((212100*0.1)/(2080*0.1))*1.305,0)</f>
        <v>133</v>
      </c>
      <c r="E56">
        <v>1</v>
      </c>
      <c r="F56" s="111">
        <f>ROUND(E56*D56,)</f>
        <v>133</v>
      </c>
      <c r="G56" s="138">
        <f>ROUND(F56*1.5,0)</f>
        <v>200</v>
      </c>
    </row>
    <row r="57" spans="1:10" hidden="1" x14ac:dyDescent="0.25">
      <c r="A57" s="8" t="s">
        <v>375</v>
      </c>
      <c r="D57" s="119">
        <v>75</v>
      </c>
      <c r="E57">
        <v>1</v>
      </c>
      <c r="F57" s="111">
        <f t="shared" ref="F57:F59" si="2">ROUND(E57*D57,)</f>
        <v>75</v>
      </c>
      <c r="G57" s="138">
        <f t="shared" ref="G57:G59" si="3">ROUND(F57*1.5,0)</f>
        <v>113</v>
      </c>
    </row>
    <row r="58" spans="1:10" hidden="1" x14ac:dyDescent="0.25">
      <c r="A58" s="8" t="s">
        <v>301</v>
      </c>
      <c r="D58" s="119">
        <f>(7227.38*12*1.04*1.305)/2080</f>
        <v>56.590385399999995</v>
      </c>
      <c r="E58">
        <v>0.5</v>
      </c>
      <c r="F58" s="111">
        <f t="shared" si="2"/>
        <v>28</v>
      </c>
      <c r="G58" s="138">
        <f t="shared" si="3"/>
        <v>42</v>
      </c>
    </row>
    <row r="59" spans="1:10" hidden="1" x14ac:dyDescent="0.25">
      <c r="A59" s="8" t="s">
        <v>302</v>
      </c>
      <c r="D59" s="119">
        <f>((9282.88*12)*1.04*1.305)/2080</f>
        <v>72.684950400000005</v>
      </c>
      <c r="E59">
        <v>0.5</v>
      </c>
      <c r="F59" s="111">
        <f t="shared" si="2"/>
        <v>36</v>
      </c>
      <c r="G59" s="138">
        <f t="shared" si="3"/>
        <v>54</v>
      </c>
    </row>
    <row r="60" spans="1:10" ht="15.75" hidden="1" thickBot="1" x14ac:dyDescent="0.3">
      <c r="A60" s="137"/>
      <c r="D60" s="120"/>
      <c r="F60" s="179">
        <f>SUM(F56:F59)-2</f>
        <v>270</v>
      </c>
      <c r="G60" s="180">
        <f>SUM(G56:G59)+1</f>
        <v>410</v>
      </c>
    </row>
    <row r="61" spans="1:10" x14ac:dyDescent="0.25">
      <c r="A61" s="186" t="s">
        <v>319</v>
      </c>
    </row>
  </sheetData>
  <sheetProtection algorithmName="SHA-512" hashValue="yu7JrGqkv+ONm70moqAM5yGA0w+bPqsL81Qgpk3RAfqgcYpj9FOeCpCVmBEHW7xm0qd7ZPJklfGt6jbKix0f/g==" saltValue="Hf+dFbb0p14MWsnMzrEsVQ==" spinCount="100000" sheet="1" selectLockedCells="1"/>
  <mergeCells count="6">
    <mergeCell ref="A31:B31"/>
    <mergeCell ref="A1:B1"/>
    <mergeCell ref="A4:B4"/>
    <mergeCell ref="A8:B8"/>
    <mergeCell ref="A17:B17"/>
    <mergeCell ref="A26:B26"/>
  </mergeCells>
  <conditionalFormatting sqref="A4 E4:K4 A3:K3 A2:I2 C1:G1 I1 A61">
    <cfRule type="containsText" dxfId="9" priority="5" operator="containsText" text="No selection required">
      <formula>NOT(ISERROR(SEARCH("No selection required",A1)))</formula>
    </cfRule>
  </conditionalFormatting>
  <conditionalFormatting sqref="A8">
    <cfRule type="containsText" dxfId="8" priority="4" operator="containsText" text="No selection required">
      <formula>NOT(ISERROR(SEARCH("No selection required",A8)))</formula>
    </cfRule>
  </conditionalFormatting>
  <conditionalFormatting sqref="A17">
    <cfRule type="containsText" dxfId="7" priority="3" operator="containsText" text="No selection required">
      <formula>NOT(ISERROR(SEARCH("No selection required",A17)))</formula>
    </cfRule>
  </conditionalFormatting>
  <conditionalFormatting sqref="A1">
    <cfRule type="containsText" dxfId="6" priority="6" operator="containsText" text="No selection required">
      <formula>NOT(ISERROR(SEARCH("No selection required",A1)))</formula>
    </cfRule>
  </conditionalFormatting>
  <conditionalFormatting sqref="A26">
    <cfRule type="containsText" dxfId="5" priority="2" operator="containsText" text="No selection required">
      <formula>NOT(ISERROR(SEARCH("No selection required",A26)))</formula>
    </cfRule>
  </conditionalFormatting>
  <conditionalFormatting sqref="A31:A32">
    <cfRule type="containsText" dxfId="4" priority="1" operator="containsText" text="No selection required">
      <formula>NOT(ISERROR(SEARCH("No selection required",A31)))</formula>
    </cfRule>
  </conditionalFormatting>
  <dataValidations count="2">
    <dataValidation type="list" allowBlank="1" showInputMessage="1" showErrorMessage="1" sqref="G1" xr:uid="{3722555B-AA78-4FA3-BEF5-67BECA17E77C}">
      <formula1>$C$1:$C$2</formula1>
    </dataValidation>
    <dataValidation type="list" allowBlank="1" showInputMessage="1" showErrorMessage="1" sqref="B32:B34 B18:B24 B27:B29 B5:B6 B9:B15" xr:uid="{FBC2E484-9887-4AEB-8484-1AE387FBC0A4}">
      <formula1>$E$1:$E$2</formula1>
    </dataValidation>
  </dataValidations>
  <pageMargins left="0.7" right="0.7" top="0.75" bottom="0.75" header="0.3" footer="0.3"/>
  <pageSetup scale="77"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79998168889431442"/>
  </sheetPr>
  <dimension ref="A1:W120"/>
  <sheetViews>
    <sheetView zoomScaleNormal="100" workbookViewId="0">
      <pane xSplit="2" ySplit="10" topLeftCell="C11" activePane="bottomRight" state="frozen"/>
      <selection pane="topRight" activeCell="C1" sqref="C1"/>
      <selection pane="bottomLeft" activeCell="A10" sqref="A10"/>
      <selection pane="bottomRight" activeCell="B1" sqref="B1"/>
    </sheetView>
  </sheetViews>
  <sheetFormatPr defaultColWidth="8.7109375" defaultRowHeight="14.25" customHeight="1" x14ac:dyDescent="0.25"/>
  <cols>
    <col min="1" max="1" width="16.28515625" customWidth="1"/>
    <col min="2" max="2" width="24" customWidth="1"/>
    <col min="3" max="3" width="42.7109375" style="2" customWidth="1"/>
    <col min="4" max="4" width="8.7109375" style="2" bestFit="1" customWidth="1"/>
    <col min="5" max="5" width="42.7109375" style="2" customWidth="1"/>
    <col min="6" max="6" width="8.7109375" style="2" bestFit="1" customWidth="1"/>
    <col min="7" max="7" width="42.7109375" style="2" customWidth="1"/>
    <col min="8" max="8" width="8.7109375" style="2" bestFit="1" customWidth="1"/>
    <col min="9" max="9" width="42.7109375" style="2" customWidth="1"/>
    <col min="10" max="10" width="8.7109375" style="2" bestFit="1" customWidth="1"/>
    <col min="11" max="11" width="42.7109375" style="2" customWidth="1"/>
    <col min="12" max="12" width="8.7109375" style="2" bestFit="1" customWidth="1"/>
    <col min="13" max="13" width="42.7109375" style="2" customWidth="1"/>
    <col min="14" max="14" width="8.7109375" style="2" bestFit="1" customWidth="1"/>
    <col min="15" max="15" width="42.7109375" style="2" customWidth="1"/>
    <col min="16" max="16" width="8.7109375" style="2" bestFit="1" customWidth="1"/>
    <col min="17" max="17" width="42.7109375" style="2" customWidth="1"/>
    <col min="18" max="18" width="8.7109375" style="2" bestFit="1" customWidth="1"/>
    <col min="19" max="19" width="42.7109375" style="2" customWidth="1"/>
    <col min="20" max="20" width="8.7109375" style="2" bestFit="1" customWidth="1"/>
    <col min="21" max="21" width="42.7109375" style="2" customWidth="1"/>
    <col min="22" max="22" width="8.7109375" style="2" bestFit="1" customWidth="1"/>
  </cols>
  <sheetData>
    <row r="1" spans="1:23" ht="15" x14ac:dyDescent="0.25">
      <c r="A1" s="3" t="s">
        <v>115</v>
      </c>
      <c r="B1" s="38"/>
      <c r="C1" s="330" t="s">
        <v>116</v>
      </c>
      <c r="D1" s="331"/>
      <c r="E1" s="336" t="s">
        <v>117</v>
      </c>
      <c r="F1" s="331"/>
      <c r="G1" s="336" t="s">
        <v>118</v>
      </c>
      <c r="H1" s="331"/>
      <c r="I1" s="336" t="s">
        <v>119</v>
      </c>
      <c r="J1" s="321"/>
      <c r="K1" s="336" t="s">
        <v>120</v>
      </c>
      <c r="L1" s="331"/>
      <c r="M1" s="320" t="s">
        <v>121</v>
      </c>
      <c r="N1" s="321"/>
      <c r="O1" s="336" t="s">
        <v>122</v>
      </c>
      <c r="P1" s="331"/>
      <c r="Q1" s="320" t="s">
        <v>123</v>
      </c>
      <c r="R1" s="321"/>
      <c r="S1" s="336" t="s">
        <v>124</v>
      </c>
      <c r="T1" s="331"/>
      <c r="U1" s="320" t="s">
        <v>125</v>
      </c>
      <c r="V1" s="321"/>
    </row>
    <row r="2" spans="1:23" ht="15" x14ac:dyDescent="0.25">
      <c r="A2" s="3" t="s">
        <v>225</v>
      </c>
      <c r="B2" s="38"/>
      <c r="C2" s="332"/>
      <c r="D2" s="333"/>
      <c r="E2" s="337"/>
      <c r="F2" s="333"/>
      <c r="G2" s="337"/>
      <c r="H2" s="333"/>
      <c r="I2" s="337"/>
      <c r="J2" s="322"/>
      <c r="K2" s="337"/>
      <c r="L2" s="333"/>
      <c r="M2" s="322"/>
      <c r="N2" s="322"/>
      <c r="O2" s="337"/>
      <c r="P2" s="333"/>
      <c r="Q2" s="322"/>
      <c r="R2" s="322"/>
      <c r="S2" s="337"/>
      <c r="T2" s="333"/>
      <c r="U2" s="322"/>
      <c r="V2" s="322"/>
    </row>
    <row r="3" spans="1:23" ht="15" x14ac:dyDescent="0.25">
      <c r="A3" s="64" t="s">
        <v>144</v>
      </c>
      <c r="B3" s="65"/>
      <c r="C3" s="332"/>
      <c r="D3" s="333"/>
      <c r="E3" s="337"/>
      <c r="F3" s="333"/>
      <c r="G3" s="337"/>
      <c r="H3" s="333"/>
      <c r="I3" s="337"/>
      <c r="J3" s="322"/>
      <c r="K3" s="337"/>
      <c r="L3" s="333"/>
      <c r="M3" s="322"/>
      <c r="N3" s="322"/>
      <c r="O3" s="337"/>
      <c r="P3" s="333"/>
      <c r="Q3" s="322"/>
      <c r="R3" s="322"/>
      <c r="S3" s="337"/>
      <c r="T3" s="333"/>
      <c r="U3" s="322"/>
      <c r="V3" s="322"/>
    </row>
    <row r="4" spans="1:23" ht="14.25" customHeight="1" x14ac:dyDescent="0.25">
      <c r="A4" s="41" t="s">
        <v>129</v>
      </c>
      <c r="B4" s="45"/>
      <c r="C4" s="334"/>
      <c r="D4" s="335"/>
      <c r="E4" s="338"/>
      <c r="F4" s="335"/>
      <c r="G4" s="338"/>
      <c r="H4" s="335"/>
      <c r="I4" s="338"/>
      <c r="J4" s="323"/>
      <c r="K4" s="338"/>
      <c r="L4" s="335"/>
      <c r="M4" s="323"/>
      <c r="N4" s="323"/>
      <c r="O4" s="338"/>
      <c r="P4" s="335"/>
      <c r="Q4" s="323"/>
      <c r="R4" s="323"/>
      <c r="S4" s="338"/>
      <c r="T4" s="335"/>
      <c r="U4" s="323"/>
      <c r="V4" s="323"/>
    </row>
    <row r="5" spans="1:23" s="83" customFormat="1" ht="32.450000000000003" customHeight="1" x14ac:dyDescent="0.25">
      <c r="A5" s="316" t="s">
        <v>197</v>
      </c>
      <c r="B5" s="317"/>
      <c r="C5" s="312"/>
      <c r="D5" s="313"/>
      <c r="E5" s="312"/>
      <c r="F5" s="313"/>
      <c r="G5" s="312"/>
      <c r="H5" s="313"/>
      <c r="I5" s="312"/>
      <c r="J5" s="313"/>
      <c r="K5" s="312"/>
      <c r="L5" s="313"/>
      <c r="M5" s="312"/>
      <c r="N5" s="313"/>
      <c r="O5" s="312"/>
      <c r="P5" s="313"/>
      <c r="Q5" s="312"/>
      <c r="R5" s="313"/>
      <c r="S5" s="312"/>
      <c r="T5" s="313"/>
      <c r="U5" s="312"/>
      <c r="V5" s="313"/>
    </row>
    <row r="6" spans="1:23" ht="14.25" customHeight="1" x14ac:dyDescent="0.25">
      <c r="A6" s="286" t="s">
        <v>42</v>
      </c>
      <c r="B6" s="287"/>
      <c r="C6" s="290"/>
      <c r="D6" s="314"/>
      <c r="E6" s="290"/>
      <c r="F6" s="314"/>
      <c r="G6" s="290"/>
      <c r="H6" s="314"/>
      <c r="I6" s="290"/>
      <c r="J6" s="314"/>
      <c r="K6" s="290"/>
      <c r="L6" s="314"/>
      <c r="M6" s="290"/>
      <c r="N6" s="314"/>
      <c r="O6" s="290"/>
      <c r="P6" s="314"/>
      <c r="Q6" s="290"/>
      <c r="R6" s="314"/>
      <c r="S6" s="290"/>
      <c r="T6" s="314"/>
      <c r="U6" s="290"/>
      <c r="V6" s="314"/>
    </row>
    <row r="7" spans="1:23" ht="14.25" customHeight="1" x14ac:dyDescent="0.25">
      <c r="A7" s="286" t="s">
        <v>132</v>
      </c>
      <c r="B7" s="287"/>
      <c r="C7" s="290"/>
      <c r="D7" s="291"/>
      <c r="E7" s="290"/>
      <c r="F7" s="291"/>
      <c r="G7" s="290"/>
      <c r="H7" s="291"/>
      <c r="I7" s="290"/>
      <c r="J7" s="291"/>
      <c r="K7" s="290">
        <v>1</v>
      </c>
      <c r="L7" s="291"/>
      <c r="M7" s="290">
        <v>1</v>
      </c>
      <c r="N7" s="291"/>
      <c r="O7" s="290"/>
      <c r="P7" s="291"/>
      <c r="Q7" s="290"/>
      <c r="R7" s="291"/>
      <c r="S7" s="290"/>
      <c r="T7" s="291"/>
      <c r="U7" s="290"/>
      <c r="V7" s="291"/>
    </row>
    <row r="8" spans="1:23" ht="14.25" customHeight="1" x14ac:dyDescent="0.25">
      <c r="A8" s="286" t="s">
        <v>97</v>
      </c>
      <c r="B8" s="287"/>
      <c r="C8" s="295"/>
      <c r="D8" s="315"/>
      <c r="E8" s="288"/>
      <c r="F8" s="315"/>
      <c r="G8" s="292"/>
      <c r="H8" s="315"/>
      <c r="I8" s="292"/>
      <c r="J8" s="292"/>
      <c r="K8" s="288"/>
      <c r="L8" s="315"/>
      <c r="M8" s="292"/>
      <c r="N8" s="292"/>
      <c r="O8" s="288"/>
      <c r="P8" s="315"/>
      <c r="Q8" s="292"/>
      <c r="R8" s="292"/>
      <c r="S8" s="288"/>
      <c r="T8" s="315"/>
      <c r="U8" s="288"/>
      <c r="V8" s="315"/>
    </row>
    <row r="9" spans="1:23" ht="14.25" customHeight="1" x14ac:dyDescent="0.25">
      <c r="A9" s="318" t="s">
        <v>322</v>
      </c>
      <c r="B9" s="319"/>
      <c r="C9" s="295"/>
      <c r="D9" s="291"/>
      <c r="E9" s="288"/>
      <c r="F9" s="291"/>
      <c r="G9" s="295"/>
      <c r="H9" s="291"/>
      <c r="I9" s="295"/>
      <c r="J9" s="289"/>
      <c r="K9" s="288"/>
      <c r="L9" s="291"/>
      <c r="M9" s="292"/>
      <c r="N9" s="289"/>
      <c r="O9" s="288"/>
      <c r="P9" s="291"/>
      <c r="Q9" s="292"/>
      <c r="R9" s="289"/>
      <c r="S9" s="288"/>
      <c r="T9" s="291"/>
      <c r="U9" s="288"/>
      <c r="V9" s="289"/>
      <c r="W9" s="91"/>
    </row>
    <row r="10" spans="1:23" ht="14.25" customHeight="1" x14ac:dyDescent="0.25">
      <c r="A10" s="339"/>
      <c r="B10" s="340"/>
      <c r="C10" s="4" t="s">
        <v>177</v>
      </c>
      <c r="D10" s="29" t="s">
        <v>41</v>
      </c>
      <c r="E10" s="4" t="s">
        <v>177</v>
      </c>
      <c r="F10" s="29" t="s">
        <v>41</v>
      </c>
      <c r="G10" s="4" t="s">
        <v>177</v>
      </c>
      <c r="H10" s="29" t="s">
        <v>41</v>
      </c>
      <c r="I10" s="4" t="s">
        <v>177</v>
      </c>
      <c r="J10" s="46" t="s">
        <v>41</v>
      </c>
      <c r="K10" s="4" t="s">
        <v>177</v>
      </c>
      <c r="L10" s="29" t="s">
        <v>41</v>
      </c>
      <c r="M10" s="4" t="s">
        <v>177</v>
      </c>
      <c r="N10" s="46" t="s">
        <v>41</v>
      </c>
      <c r="O10" s="4" t="s">
        <v>177</v>
      </c>
      <c r="P10" s="29" t="s">
        <v>41</v>
      </c>
      <c r="Q10" s="4" t="s">
        <v>177</v>
      </c>
      <c r="R10" s="46" t="s">
        <v>41</v>
      </c>
      <c r="S10" s="4" t="s">
        <v>177</v>
      </c>
      <c r="T10" s="29" t="s">
        <v>41</v>
      </c>
      <c r="U10" s="4" t="s">
        <v>177</v>
      </c>
      <c r="V10" s="46" t="s">
        <v>41</v>
      </c>
      <c r="W10" s="91"/>
    </row>
    <row r="11" spans="1:23" ht="14.25" customHeight="1" x14ac:dyDescent="0.25">
      <c r="A11" s="341" t="s">
        <v>39</v>
      </c>
      <c r="B11" s="287"/>
      <c r="C11" s="14"/>
      <c r="D11" s="30"/>
      <c r="E11" s="14"/>
      <c r="F11" s="30"/>
      <c r="G11" s="14"/>
      <c r="H11" s="30"/>
      <c r="I11" s="14"/>
      <c r="J11" s="30"/>
      <c r="K11" s="14"/>
      <c r="L11" s="30"/>
      <c r="M11" s="14"/>
      <c r="N11" s="30"/>
      <c r="O11" s="14"/>
      <c r="P11" s="30"/>
      <c r="Q11" s="14"/>
      <c r="R11" s="30"/>
      <c r="S11" s="14"/>
      <c r="T11" s="30"/>
      <c r="U11" s="14"/>
      <c r="V11" s="30"/>
    </row>
    <row r="12" spans="1:23" ht="14.25" customHeight="1" x14ac:dyDescent="0.25">
      <c r="A12" s="342"/>
      <c r="B12" s="287"/>
      <c r="C12" s="15"/>
      <c r="D12" s="31"/>
      <c r="E12" s="15"/>
      <c r="F12" s="31"/>
      <c r="G12" s="15"/>
      <c r="H12" s="31"/>
      <c r="I12" s="26"/>
      <c r="J12" s="48"/>
      <c r="K12" s="35"/>
      <c r="L12" s="31"/>
      <c r="M12" s="26"/>
      <c r="N12" s="48"/>
      <c r="O12" s="35"/>
      <c r="P12" s="31"/>
      <c r="Q12" s="26"/>
      <c r="R12" s="48"/>
      <c r="S12" s="35"/>
      <c r="T12" s="31"/>
      <c r="U12" s="26"/>
      <c r="V12" s="31"/>
    </row>
    <row r="13" spans="1:23" ht="14.25" customHeight="1" x14ac:dyDescent="0.25">
      <c r="A13" s="342"/>
      <c r="B13" s="287"/>
      <c r="C13" s="15"/>
      <c r="D13" s="31"/>
      <c r="E13" s="15"/>
      <c r="F13" s="31"/>
      <c r="G13" s="15"/>
      <c r="H13" s="31"/>
      <c r="I13" s="26"/>
      <c r="J13" s="48"/>
      <c r="K13" s="35"/>
      <c r="L13" s="31"/>
      <c r="M13" s="26"/>
      <c r="N13" s="48"/>
      <c r="O13" s="35"/>
      <c r="P13" s="31"/>
      <c r="Q13" s="26"/>
      <c r="R13" s="48"/>
      <c r="S13" s="35"/>
      <c r="T13" s="31"/>
      <c r="U13" s="26"/>
      <c r="V13" s="31"/>
    </row>
    <row r="14" spans="1:23" ht="14.25" customHeight="1" x14ac:dyDescent="0.25">
      <c r="A14" s="342"/>
      <c r="B14" s="287"/>
      <c r="C14" s="15"/>
      <c r="D14" s="31"/>
      <c r="E14" s="15"/>
      <c r="F14" s="31"/>
      <c r="G14" s="15"/>
      <c r="H14" s="31"/>
      <c r="I14" s="26"/>
      <c r="J14" s="48"/>
      <c r="K14" s="35"/>
      <c r="L14" s="31"/>
      <c r="M14" s="26"/>
      <c r="N14" s="48"/>
      <c r="O14" s="35"/>
      <c r="P14" s="31"/>
      <c r="Q14" s="26"/>
      <c r="R14" s="48"/>
      <c r="S14" s="35"/>
      <c r="T14" s="31"/>
      <c r="U14" s="26"/>
      <c r="V14" s="31"/>
    </row>
    <row r="15" spans="1:23" ht="14.25" customHeight="1" x14ac:dyDescent="0.25">
      <c r="A15" s="342"/>
      <c r="B15" s="287"/>
      <c r="C15" s="15"/>
      <c r="D15" s="31"/>
      <c r="E15" s="15"/>
      <c r="F15" s="31"/>
      <c r="G15" s="15"/>
      <c r="H15" s="31"/>
      <c r="I15" s="26"/>
      <c r="J15" s="48"/>
      <c r="K15" s="35"/>
      <c r="L15" s="31"/>
      <c r="M15" s="26"/>
      <c r="N15" s="48"/>
      <c r="O15" s="35"/>
      <c r="P15" s="31"/>
      <c r="Q15" s="26"/>
      <c r="R15" s="48"/>
      <c r="S15" s="35"/>
      <c r="T15" s="31"/>
      <c r="U15" s="26"/>
      <c r="V15" s="31"/>
    </row>
    <row r="16" spans="1:23" ht="14.25" customHeight="1" x14ac:dyDescent="0.25">
      <c r="A16" s="342"/>
      <c r="B16" s="287"/>
      <c r="C16" s="15"/>
      <c r="D16" s="31"/>
      <c r="E16" s="35"/>
      <c r="F16" s="31"/>
      <c r="G16" s="26"/>
      <c r="H16" s="31"/>
      <c r="I16" s="26"/>
      <c r="J16" s="48"/>
      <c r="K16" s="35"/>
      <c r="L16" s="31"/>
      <c r="M16" s="26"/>
      <c r="N16" s="48"/>
      <c r="O16" s="35"/>
      <c r="P16" s="31"/>
      <c r="Q16" s="26"/>
      <c r="R16" s="48"/>
      <c r="S16" s="35"/>
      <c r="T16" s="31"/>
      <c r="U16" s="26"/>
      <c r="V16" s="31"/>
    </row>
    <row r="17" spans="1:23" ht="14.25" customHeight="1" x14ac:dyDescent="0.25">
      <c r="A17" s="342"/>
      <c r="B17" s="287"/>
      <c r="C17" s="15"/>
      <c r="D17" s="31"/>
      <c r="E17" s="35"/>
      <c r="F17" s="31"/>
      <c r="G17" s="26"/>
      <c r="H17" s="31"/>
      <c r="I17" s="26"/>
      <c r="J17" s="48"/>
      <c r="K17" s="35"/>
      <c r="L17" s="31"/>
      <c r="M17" s="26"/>
      <c r="N17" s="48"/>
      <c r="O17" s="35"/>
      <c r="P17" s="31"/>
      <c r="Q17" s="26"/>
      <c r="R17" s="48"/>
      <c r="S17" s="35"/>
      <c r="T17" s="31"/>
      <c r="U17" s="26"/>
      <c r="V17" s="31"/>
    </row>
    <row r="18" spans="1:23" ht="14.25" customHeight="1" x14ac:dyDescent="0.25">
      <c r="A18" s="342"/>
      <c r="B18" s="287"/>
      <c r="C18" s="15"/>
      <c r="D18" s="31"/>
      <c r="E18" s="35"/>
      <c r="F18" s="31"/>
      <c r="G18" s="26"/>
      <c r="H18" s="31"/>
      <c r="I18" s="26"/>
      <c r="J18" s="48"/>
      <c r="K18" s="35"/>
      <c r="L18" s="31"/>
      <c r="M18" s="26"/>
      <c r="N18" s="48"/>
      <c r="O18" s="35"/>
      <c r="P18" s="31"/>
      <c r="Q18" s="26"/>
      <c r="R18" s="48"/>
      <c r="S18" s="35"/>
      <c r="T18" s="31"/>
      <c r="U18" s="26"/>
      <c r="V18" s="48"/>
      <c r="W18" s="91"/>
    </row>
    <row r="19" spans="1:23" ht="14.25" customHeight="1" x14ac:dyDescent="0.25">
      <c r="A19" s="342"/>
      <c r="B19" s="287"/>
      <c r="C19" s="15"/>
      <c r="D19" s="31"/>
      <c r="E19" s="35"/>
      <c r="F19" s="31"/>
      <c r="G19" s="26"/>
      <c r="H19" s="31"/>
      <c r="I19" s="26"/>
      <c r="J19" s="48"/>
      <c r="K19" s="35"/>
      <c r="L19" s="31"/>
      <c r="M19" s="26"/>
      <c r="N19" s="48"/>
      <c r="O19" s="35"/>
      <c r="P19" s="31"/>
      <c r="Q19" s="26"/>
      <c r="R19" s="48"/>
      <c r="S19" s="35"/>
      <c r="T19" s="31"/>
      <c r="U19" s="26"/>
      <c r="V19" s="31"/>
    </row>
    <row r="20" spans="1:23" ht="14.25" customHeight="1" x14ac:dyDescent="0.25">
      <c r="A20" s="342"/>
      <c r="B20" s="287"/>
      <c r="C20" s="15"/>
      <c r="D20" s="31"/>
      <c r="E20" s="35"/>
      <c r="F20" s="31"/>
      <c r="G20" s="26"/>
      <c r="H20" s="31"/>
      <c r="I20" s="26"/>
      <c r="J20" s="48"/>
      <c r="K20" s="35"/>
      <c r="L20" s="31"/>
      <c r="M20" s="26"/>
      <c r="N20" s="48"/>
      <c r="O20" s="35"/>
      <c r="P20" s="31"/>
      <c r="Q20" s="26"/>
      <c r="R20" s="48"/>
      <c r="S20" s="35"/>
      <c r="T20" s="31"/>
      <c r="U20" s="26"/>
      <c r="V20" s="48"/>
      <c r="W20" s="91"/>
    </row>
    <row r="21" spans="1:23" ht="14.25" customHeight="1" x14ac:dyDescent="0.25">
      <c r="A21" s="342"/>
      <c r="B21" s="287"/>
      <c r="C21" s="15"/>
      <c r="D21" s="31"/>
      <c r="E21" s="35"/>
      <c r="F21" s="31"/>
      <c r="G21" s="26"/>
      <c r="H21" s="31"/>
      <c r="I21" s="26"/>
      <c r="J21" s="48"/>
      <c r="K21" s="35"/>
      <c r="L21" s="31"/>
      <c r="M21" s="26"/>
      <c r="N21" s="48"/>
      <c r="O21" s="35"/>
      <c r="P21" s="31"/>
      <c r="Q21" s="26"/>
      <c r="R21" s="48"/>
      <c r="S21" s="35"/>
      <c r="T21" s="31"/>
      <c r="U21" s="26"/>
      <c r="V21" s="31"/>
    </row>
    <row r="22" spans="1:23" ht="14.25" customHeight="1" x14ac:dyDescent="0.25">
      <c r="A22" s="342"/>
      <c r="B22" s="287"/>
      <c r="C22" s="15"/>
      <c r="D22" s="31"/>
      <c r="E22" s="35"/>
      <c r="F22" s="31"/>
      <c r="G22" s="26"/>
      <c r="H22" s="31"/>
      <c r="I22" s="26"/>
      <c r="J22" s="48"/>
      <c r="K22" s="35"/>
      <c r="L22" s="31"/>
      <c r="M22" s="26"/>
      <c r="N22" s="48"/>
      <c r="O22" s="35"/>
      <c r="P22" s="31"/>
      <c r="Q22" s="26"/>
      <c r="R22" s="48"/>
      <c r="S22" s="35"/>
      <c r="T22" s="31"/>
      <c r="U22" s="26" t="s">
        <v>204</v>
      </c>
      <c r="V22" s="48"/>
      <c r="W22" s="91"/>
    </row>
    <row r="23" spans="1:23" ht="14.25" customHeight="1" x14ac:dyDescent="0.25">
      <c r="A23" s="342"/>
      <c r="B23" s="287"/>
      <c r="C23" s="15"/>
      <c r="D23" s="31"/>
      <c r="E23" s="35"/>
      <c r="F23" s="31"/>
      <c r="G23" s="26"/>
      <c r="H23" s="31"/>
      <c r="I23" s="26"/>
      <c r="J23" s="48"/>
      <c r="K23" s="35"/>
      <c r="L23" s="31"/>
      <c r="M23" s="26"/>
      <c r="N23" s="48"/>
      <c r="O23" s="35"/>
      <c r="P23" s="31"/>
      <c r="Q23" s="26"/>
      <c r="R23" s="48"/>
      <c r="S23" s="35"/>
      <c r="T23" s="31"/>
      <c r="U23" s="26"/>
      <c r="V23" s="48"/>
      <c r="W23" s="91"/>
    </row>
    <row r="24" spans="1:23" ht="14.25" customHeight="1" x14ac:dyDescent="0.25">
      <c r="A24" s="343"/>
      <c r="B24" s="344"/>
      <c r="C24" s="17"/>
      <c r="D24" s="32"/>
      <c r="E24" s="54"/>
      <c r="F24" s="32"/>
      <c r="G24" s="28"/>
      <c r="H24" s="32"/>
      <c r="I24" s="28"/>
      <c r="J24" s="49"/>
      <c r="K24" s="54"/>
      <c r="L24" s="32"/>
      <c r="M24" s="28"/>
      <c r="N24" s="49"/>
      <c r="O24" s="54"/>
      <c r="P24" s="32"/>
      <c r="Q24" s="28"/>
      <c r="R24" s="49"/>
      <c r="S24" s="54"/>
      <c r="T24" s="32"/>
      <c r="U24" s="28"/>
      <c r="V24" s="32"/>
    </row>
    <row r="25" spans="1:23" ht="14.25" customHeight="1" x14ac:dyDescent="0.25">
      <c r="A25" s="296" t="s">
        <v>135</v>
      </c>
      <c r="B25" s="297"/>
      <c r="C25" s="15"/>
      <c r="D25" s="58"/>
      <c r="E25" s="35"/>
      <c r="F25" s="58"/>
      <c r="G25" s="26"/>
      <c r="H25" s="58"/>
      <c r="I25" s="26"/>
      <c r="J25" s="59"/>
      <c r="K25" s="35"/>
      <c r="L25" s="58"/>
      <c r="M25" s="26"/>
      <c r="N25" s="59"/>
      <c r="O25" s="35"/>
      <c r="P25" s="58"/>
      <c r="Q25" s="26"/>
      <c r="R25" s="59"/>
      <c r="S25" s="35"/>
      <c r="T25" s="58"/>
      <c r="U25" s="26"/>
      <c r="V25" s="59"/>
      <c r="W25" s="91"/>
    </row>
    <row r="26" spans="1:23" ht="14.25" customHeight="1" x14ac:dyDescent="0.25">
      <c r="A26" s="298" t="s">
        <v>403</v>
      </c>
      <c r="B26" s="299"/>
      <c r="C26" s="59"/>
      <c r="D26" s="240"/>
      <c r="E26" s="92"/>
      <c r="F26" s="32"/>
      <c r="G26" s="59"/>
      <c r="H26" s="32"/>
      <c r="I26" s="59"/>
      <c r="J26" s="32"/>
      <c r="K26" s="59"/>
      <c r="L26" s="32"/>
      <c r="M26" s="59"/>
      <c r="N26" s="32"/>
      <c r="O26" s="59"/>
      <c r="P26" s="32"/>
      <c r="Q26" s="59"/>
      <c r="R26" s="191"/>
      <c r="S26" s="59"/>
      <c r="T26" s="191"/>
      <c r="U26" s="59"/>
      <c r="V26" s="191"/>
    </row>
    <row r="27" spans="1:23" ht="14.25" customHeight="1" x14ac:dyDescent="0.25">
      <c r="A27" s="293" t="s">
        <v>98</v>
      </c>
      <c r="B27" s="294"/>
      <c r="C27" s="16"/>
      <c r="D27" s="190"/>
      <c r="E27" s="53"/>
      <c r="F27" s="192"/>
      <c r="G27" s="27"/>
      <c r="H27" s="192"/>
      <c r="I27" s="27"/>
      <c r="J27" s="193"/>
      <c r="K27" s="53"/>
      <c r="L27" s="192"/>
      <c r="M27" s="27"/>
      <c r="N27" s="193"/>
      <c r="O27" s="53"/>
      <c r="P27" s="192"/>
      <c r="Q27" s="27"/>
      <c r="R27" s="193"/>
      <c r="S27" s="53"/>
      <c r="T27" s="192"/>
      <c r="U27" s="27"/>
      <c r="V27" s="192"/>
    </row>
    <row r="28" spans="1:23" ht="14.25" customHeight="1" x14ac:dyDescent="0.25">
      <c r="A28" s="306" t="s">
        <v>113</v>
      </c>
      <c r="B28" s="307"/>
      <c r="C28" s="14"/>
      <c r="D28" s="30"/>
      <c r="E28" s="52"/>
      <c r="F28" s="30"/>
      <c r="G28" s="25"/>
      <c r="H28" s="30"/>
      <c r="I28" s="25"/>
      <c r="J28" s="47"/>
      <c r="K28" s="52"/>
      <c r="L28" s="30"/>
      <c r="M28" s="25"/>
      <c r="N28" s="47"/>
      <c r="O28" s="52"/>
      <c r="P28" s="30"/>
      <c r="Q28" s="25"/>
      <c r="R28" s="47"/>
      <c r="S28" s="52"/>
      <c r="T28" s="30"/>
      <c r="U28" s="25"/>
      <c r="V28" s="47"/>
      <c r="W28" s="91"/>
    </row>
    <row r="29" spans="1:23" ht="14.25" customHeight="1" x14ac:dyDescent="0.25">
      <c r="A29" s="308"/>
      <c r="B29" s="309"/>
      <c r="C29" s="15"/>
      <c r="D29" s="31"/>
      <c r="E29" s="35"/>
      <c r="F29" s="31"/>
      <c r="G29" s="26"/>
      <c r="H29" s="31"/>
      <c r="I29" s="26"/>
      <c r="J29" s="48"/>
      <c r="K29" s="35"/>
      <c r="L29" s="31"/>
      <c r="M29" s="26"/>
      <c r="N29" s="48"/>
      <c r="O29" s="35"/>
      <c r="P29" s="31"/>
      <c r="Q29" s="26"/>
      <c r="R29" s="48"/>
      <c r="S29" s="35"/>
      <c r="T29" s="31"/>
      <c r="U29" s="26"/>
      <c r="V29" s="48"/>
      <c r="W29" s="91"/>
    </row>
    <row r="30" spans="1:23" ht="14.25" customHeight="1" x14ac:dyDescent="0.25">
      <c r="A30" s="308"/>
      <c r="B30" s="309"/>
      <c r="C30" s="15"/>
      <c r="D30" s="31"/>
      <c r="E30" s="35"/>
      <c r="F30" s="31"/>
      <c r="G30" s="26"/>
      <c r="H30" s="31"/>
      <c r="I30" s="26"/>
      <c r="J30" s="48"/>
      <c r="K30" s="35"/>
      <c r="L30" s="31"/>
      <c r="M30" s="26"/>
      <c r="N30" s="48"/>
      <c r="O30" s="35"/>
      <c r="P30" s="31"/>
      <c r="Q30" s="26"/>
      <c r="R30" s="48"/>
      <c r="S30" s="35"/>
      <c r="T30" s="31"/>
      <c r="U30" s="26"/>
      <c r="V30" s="31"/>
    </row>
    <row r="31" spans="1:23" ht="14.25" customHeight="1" x14ac:dyDescent="0.25">
      <c r="A31" s="310"/>
      <c r="B31" s="311"/>
      <c r="C31" s="17"/>
      <c r="D31" s="32"/>
      <c r="E31" s="54"/>
      <c r="F31" s="32"/>
      <c r="G31" s="28"/>
      <c r="H31" s="32"/>
      <c r="I31" s="28"/>
      <c r="J31" s="49"/>
      <c r="K31" s="54"/>
      <c r="L31" s="32"/>
      <c r="M31" s="28"/>
      <c r="N31" s="49"/>
      <c r="O31" s="54"/>
      <c r="P31" s="32"/>
      <c r="Q31" s="28"/>
      <c r="R31" s="49"/>
      <c r="S31" s="54"/>
      <c r="T31" s="32"/>
      <c r="U31" s="28"/>
      <c r="V31" s="49"/>
      <c r="W31" s="91"/>
    </row>
    <row r="32" spans="1:23" ht="14.25" customHeight="1" x14ac:dyDescent="0.25">
      <c r="A32" s="300" t="s">
        <v>114</v>
      </c>
      <c r="B32" s="301"/>
      <c r="C32" s="14"/>
      <c r="D32" s="30"/>
      <c r="E32" s="52"/>
      <c r="F32" s="30"/>
      <c r="G32" s="25"/>
      <c r="H32" s="30"/>
      <c r="I32" s="25"/>
      <c r="J32" s="47"/>
      <c r="K32" s="52"/>
      <c r="L32" s="30"/>
      <c r="M32" s="25"/>
      <c r="N32" s="47"/>
      <c r="O32" s="52"/>
      <c r="P32" s="30"/>
      <c r="Q32" s="25"/>
      <c r="R32" s="47"/>
      <c r="S32" s="52"/>
      <c r="T32" s="30"/>
      <c r="U32" s="25"/>
      <c r="V32" s="47"/>
      <c r="W32" s="91"/>
    </row>
    <row r="33" spans="1:23" ht="14.25" customHeight="1" x14ac:dyDescent="0.25">
      <c r="A33" s="302"/>
      <c r="B33" s="303"/>
      <c r="C33" s="15"/>
      <c r="D33" s="33"/>
      <c r="E33" s="35"/>
      <c r="F33" s="33"/>
      <c r="G33" s="26"/>
      <c r="H33" s="33"/>
      <c r="I33" s="26"/>
      <c r="J33" s="50"/>
      <c r="K33" s="35"/>
      <c r="L33" s="33"/>
      <c r="M33" s="26"/>
      <c r="N33" s="50"/>
      <c r="O33" s="35"/>
      <c r="P33" s="33"/>
      <c r="Q33" s="26"/>
      <c r="R33" s="50"/>
      <c r="S33" s="35"/>
      <c r="T33" s="33"/>
      <c r="U33" s="26"/>
      <c r="V33" s="50"/>
      <c r="W33" s="91"/>
    </row>
    <row r="34" spans="1:23" ht="14.25" customHeight="1" x14ac:dyDescent="0.25">
      <c r="A34" s="302"/>
      <c r="B34" s="303"/>
      <c r="C34" s="15"/>
      <c r="D34" s="33"/>
      <c r="E34" s="35"/>
      <c r="F34" s="33"/>
      <c r="G34" s="26"/>
      <c r="H34" s="33"/>
      <c r="I34" s="26"/>
      <c r="J34" s="50"/>
      <c r="K34" s="35"/>
      <c r="L34" s="33"/>
      <c r="M34" s="26"/>
      <c r="N34" s="50"/>
      <c r="O34" s="35"/>
      <c r="P34" s="33"/>
      <c r="Q34" s="26"/>
      <c r="R34" s="50"/>
      <c r="S34" s="35"/>
      <c r="T34" s="33"/>
      <c r="U34" s="26"/>
      <c r="V34" s="31"/>
    </row>
    <row r="35" spans="1:23" ht="14.25" customHeight="1" x14ac:dyDescent="0.25">
      <c r="A35" s="302"/>
      <c r="B35" s="303"/>
      <c r="C35" s="15"/>
      <c r="D35" s="33"/>
      <c r="E35" s="35"/>
      <c r="F35" s="33"/>
      <c r="G35" s="26"/>
      <c r="H35" s="31"/>
      <c r="I35" s="26"/>
      <c r="J35" s="50"/>
      <c r="K35" s="35"/>
      <c r="L35" s="33"/>
      <c r="M35" s="26"/>
      <c r="N35" s="50"/>
      <c r="O35" s="35"/>
      <c r="P35" s="33"/>
      <c r="Q35" s="26"/>
      <c r="R35" s="50"/>
      <c r="S35" s="35"/>
      <c r="T35" s="33"/>
      <c r="U35" s="26"/>
      <c r="V35" s="31"/>
    </row>
    <row r="36" spans="1:23" ht="14.25" customHeight="1" x14ac:dyDescent="0.25">
      <c r="A36" s="304"/>
      <c r="B36" s="305"/>
      <c r="C36" s="17"/>
      <c r="D36" s="34"/>
      <c r="E36" s="54"/>
      <c r="F36" s="34"/>
      <c r="G36" s="28"/>
      <c r="H36" s="32"/>
      <c r="I36" s="28"/>
      <c r="J36" s="51"/>
      <c r="K36" s="54"/>
      <c r="L36" s="34"/>
      <c r="M36" s="28"/>
      <c r="N36" s="51"/>
      <c r="O36" s="54"/>
      <c r="P36" s="34"/>
      <c r="Q36" s="28"/>
      <c r="R36" s="51"/>
      <c r="S36" s="54"/>
      <c r="T36" s="34"/>
      <c r="U36" s="28"/>
      <c r="V36" s="51"/>
      <c r="W36" s="91"/>
    </row>
    <row r="37" spans="1:23" ht="14.25" customHeight="1" x14ac:dyDescent="0.25">
      <c r="A37" s="324" t="s">
        <v>175</v>
      </c>
      <c r="B37" s="325"/>
      <c r="C37" s="15"/>
      <c r="D37" s="31"/>
      <c r="E37" s="35"/>
      <c r="F37" s="31"/>
      <c r="G37" s="26"/>
      <c r="H37" s="31"/>
      <c r="I37" s="26"/>
      <c r="J37" s="48"/>
      <c r="K37" s="35"/>
      <c r="L37" s="31"/>
      <c r="M37" s="26"/>
      <c r="N37" s="48"/>
      <c r="O37" s="35"/>
      <c r="P37" s="31"/>
      <c r="Q37" s="26"/>
      <c r="R37" s="48"/>
      <c r="S37" s="35"/>
      <c r="T37" s="31"/>
      <c r="U37" s="26"/>
      <c r="V37" s="48"/>
      <c r="W37" s="91"/>
    </row>
    <row r="38" spans="1:23" ht="14.25" customHeight="1" x14ac:dyDescent="0.25">
      <c r="A38" s="326"/>
      <c r="B38" s="327"/>
      <c r="C38" s="15"/>
      <c r="D38" s="31"/>
      <c r="E38" s="35"/>
      <c r="F38" s="31"/>
      <c r="G38" s="26"/>
      <c r="H38" s="31"/>
      <c r="I38" s="26"/>
      <c r="J38" s="48"/>
      <c r="K38" s="35"/>
      <c r="L38" s="31"/>
      <c r="M38" s="26"/>
      <c r="N38" s="48"/>
      <c r="O38" s="35"/>
      <c r="P38" s="31"/>
      <c r="Q38" s="26"/>
      <c r="R38" s="48"/>
      <c r="S38" s="35"/>
      <c r="T38" s="31"/>
      <c r="U38" s="26"/>
      <c r="V38" s="31"/>
    </row>
    <row r="39" spans="1:23" ht="14.25" customHeight="1" x14ac:dyDescent="0.25">
      <c r="A39" s="326"/>
      <c r="B39" s="327"/>
      <c r="C39" s="15"/>
      <c r="D39" s="31"/>
      <c r="E39" s="35"/>
      <c r="F39" s="31"/>
      <c r="G39" s="26"/>
      <c r="H39" s="31"/>
      <c r="I39" s="26"/>
      <c r="J39" s="48"/>
      <c r="K39" s="35"/>
      <c r="L39" s="31"/>
      <c r="M39" s="26"/>
      <c r="N39" s="48"/>
      <c r="O39" s="35"/>
      <c r="P39" s="31"/>
      <c r="Q39" s="26"/>
      <c r="R39" s="48"/>
      <c r="S39" s="35"/>
      <c r="T39" s="31"/>
      <c r="U39" s="26"/>
      <c r="V39" s="31"/>
    </row>
    <row r="40" spans="1:23" ht="14.25" customHeight="1" x14ac:dyDescent="0.25">
      <c r="A40" s="326"/>
      <c r="B40" s="327"/>
      <c r="C40" s="15"/>
      <c r="D40" s="31"/>
      <c r="E40" s="35"/>
      <c r="F40" s="31"/>
      <c r="G40" s="26"/>
      <c r="H40" s="31"/>
      <c r="I40" s="26"/>
      <c r="J40" s="48"/>
      <c r="K40" s="35"/>
      <c r="L40" s="31"/>
      <c r="M40" s="26"/>
      <c r="N40" s="48"/>
      <c r="O40" s="35"/>
      <c r="P40" s="31"/>
      <c r="Q40" s="26"/>
      <c r="R40" s="48"/>
      <c r="S40" s="35"/>
      <c r="T40" s="31"/>
      <c r="U40" s="26"/>
      <c r="V40" s="31"/>
    </row>
    <row r="41" spans="1:23" ht="14.25" customHeight="1" x14ac:dyDescent="0.25">
      <c r="A41" s="326"/>
      <c r="B41" s="327"/>
      <c r="C41" s="15"/>
      <c r="D41" s="31"/>
      <c r="E41" s="35"/>
      <c r="F41" s="31"/>
      <c r="G41" s="26"/>
      <c r="H41" s="31"/>
      <c r="I41" s="26"/>
      <c r="J41" s="48"/>
      <c r="K41" s="35"/>
      <c r="L41" s="31"/>
      <c r="M41" s="26"/>
      <c r="N41" s="48"/>
      <c r="O41" s="35"/>
      <c r="P41" s="31"/>
      <c r="Q41" s="26"/>
      <c r="R41" s="48"/>
      <c r="S41" s="35"/>
      <c r="T41" s="31"/>
      <c r="U41" s="26"/>
      <c r="V41" s="48"/>
      <c r="W41" s="91"/>
    </row>
    <row r="42" spans="1:23" ht="14.25" customHeight="1" x14ac:dyDescent="0.25">
      <c r="A42" s="326"/>
      <c r="B42" s="327"/>
      <c r="C42" s="15"/>
      <c r="D42" s="31"/>
      <c r="E42" s="35"/>
      <c r="F42" s="31"/>
      <c r="G42" s="26"/>
      <c r="H42" s="31"/>
      <c r="I42" s="26"/>
      <c r="J42" s="48"/>
      <c r="K42" s="35"/>
      <c r="L42" s="31"/>
      <c r="M42" s="26"/>
      <c r="N42" s="48"/>
      <c r="O42" s="35"/>
      <c r="P42" s="31"/>
      <c r="Q42" s="26"/>
      <c r="R42" s="48"/>
      <c r="S42" s="35"/>
      <c r="T42" s="31"/>
      <c r="U42" s="26"/>
      <c r="V42" s="48"/>
      <c r="W42" s="91"/>
    </row>
    <row r="43" spans="1:23" ht="14.25" customHeight="1" x14ac:dyDescent="0.25">
      <c r="A43" s="326"/>
      <c r="B43" s="327"/>
      <c r="C43" s="15"/>
      <c r="D43" s="31"/>
      <c r="E43" s="35"/>
      <c r="F43" s="31"/>
      <c r="G43" s="26"/>
      <c r="H43" s="31"/>
      <c r="I43" s="26"/>
      <c r="J43" s="48"/>
      <c r="K43" s="35"/>
      <c r="L43" s="31"/>
      <c r="M43" s="26"/>
      <c r="N43" s="48"/>
      <c r="O43" s="35"/>
      <c r="P43" s="31"/>
      <c r="Q43" s="26"/>
      <c r="R43" s="48"/>
      <c r="S43" s="35"/>
      <c r="T43" s="31"/>
      <c r="U43" s="26"/>
      <c r="V43" s="48"/>
      <c r="W43" s="91"/>
    </row>
    <row r="44" spans="1:23" ht="14.25" customHeight="1" x14ac:dyDescent="0.25">
      <c r="A44" s="326"/>
      <c r="B44" s="327"/>
      <c r="C44" s="15"/>
      <c r="D44" s="31"/>
      <c r="E44" s="35"/>
      <c r="F44" s="31"/>
      <c r="G44" s="26"/>
      <c r="H44" s="31"/>
      <c r="I44" s="26"/>
      <c r="J44" s="48"/>
      <c r="K44" s="35"/>
      <c r="L44" s="31"/>
      <c r="M44" s="26"/>
      <c r="N44" s="48"/>
      <c r="O44" s="35"/>
      <c r="P44" s="31"/>
      <c r="Q44" s="26"/>
      <c r="R44" s="48"/>
      <c r="S44" s="35"/>
      <c r="T44" s="31"/>
      <c r="U44" s="26"/>
      <c r="V44" s="48"/>
      <c r="W44" s="91"/>
    </row>
    <row r="45" spans="1:23" ht="14.25" customHeight="1" x14ac:dyDescent="0.25">
      <c r="A45" s="326"/>
      <c r="B45" s="327"/>
      <c r="C45" s="15"/>
      <c r="D45" s="31"/>
      <c r="E45" s="35"/>
      <c r="F45" s="31"/>
      <c r="G45" s="26"/>
      <c r="H45" s="31"/>
      <c r="I45" s="26"/>
      <c r="J45" s="48"/>
      <c r="K45" s="35"/>
      <c r="L45" s="31"/>
      <c r="M45" s="26"/>
      <c r="N45" s="48"/>
      <c r="O45" s="35"/>
      <c r="P45" s="31"/>
      <c r="Q45" s="26"/>
      <c r="R45" s="48"/>
      <c r="S45" s="35"/>
      <c r="T45" s="31"/>
      <c r="U45" s="26"/>
      <c r="V45" s="48"/>
      <c r="W45" s="91"/>
    </row>
    <row r="46" spans="1:23" ht="14.25" customHeight="1" x14ac:dyDescent="0.25">
      <c r="A46" s="326"/>
      <c r="B46" s="327"/>
      <c r="C46" s="15"/>
      <c r="D46" s="31"/>
      <c r="E46" s="35"/>
      <c r="F46" s="31"/>
      <c r="G46" s="26"/>
      <c r="H46" s="31"/>
      <c r="I46" s="26"/>
      <c r="J46" s="48"/>
      <c r="K46" s="35"/>
      <c r="L46" s="31"/>
      <c r="M46" s="26"/>
      <c r="N46" s="48"/>
      <c r="O46" s="35"/>
      <c r="P46" s="31"/>
      <c r="Q46" s="26"/>
      <c r="R46" s="48"/>
      <c r="S46" s="35"/>
      <c r="T46" s="31"/>
      <c r="U46" s="26"/>
      <c r="V46" s="48"/>
      <c r="W46" s="91"/>
    </row>
    <row r="47" spans="1:23" ht="13.5" customHeight="1" x14ac:dyDescent="0.25">
      <c r="A47" s="328"/>
      <c r="B47" s="329"/>
      <c r="C47" s="17"/>
      <c r="D47" s="32"/>
      <c r="E47" s="54"/>
      <c r="F47" s="32"/>
      <c r="G47" s="28"/>
      <c r="H47" s="32"/>
      <c r="I47" s="28"/>
      <c r="J47" s="49"/>
      <c r="K47" s="54"/>
      <c r="L47" s="32"/>
      <c r="M47" s="28"/>
      <c r="N47" s="49"/>
      <c r="O47" s="54"/>
      <c r="P47" s="32"/>
      <c r="Q47" s="28"/>
      <c r="R47" s="49"/>
      <c r="S47" s="54"/>
      <c r="T47" s="32"/>
      <c r="U47" s="28"/>
      <c r="V47" s="49"/>
      <c r="W47" s="91"/>
    </row>
    <row r="48" spans="1:23" ht="14.25" hidden="1" customHeight="1" x14ac:dyDescent="0.25"/>
    <row r="49" spans="1:22" ht="14.25" hidden="1" customHeight="1" x14ac:dyDescent="0.25"/>
    <row r="50" spans="1:22" ht="14.25" hidden="1" customHeight="1" x14ac:dyDescent="0.25"/>
    <row r="51" spans="1:22" ht="14.25" hidden="1" customHeight="1" x14ac:dyDescent="0.25"/>
    <row r="52" spans="1:22" ht="14.25" hidden="1" customHeight="1" x14ac:dyDescent="0.25"/>
    <row r="53" spans="1:22" ht="14.25" hidden="1" customHeight="1" x14ac:dyDescent="0.25"/>
    <row r="54" spans="1:22" ht="14.25" hidden="1" customHeight="1" x14ac:dyDescent="0.25"/>
    <row r="55" spans="1:22" ht="14.25" hidden="1" customHeight="1" x14ac:dyDescent="0.25"/>
    <row r="56" spans="1:22" ht="14.25" hidden="1" customHeight="1" x14ac:dyDescent="0.25"/>
    <row r="57" spans="1:22" ht="14.25" hidden="1" customHeight="1" x14ac:dyDescent="0.25"/>
    <row r="58" spans="1:22" ht="14.25" hidden="1" customHeight="1" x14ac:dyDescent="0.25">
      <c r="B58" s="42"/>
      <c r="C58" s="6"/>
      <c r="D58" s="6"/>
      <c r="E58" s="6"/>
      <c r="F58" s="6"/>
      <c r="G58" s="6"/>
      <c r="H58" s="6"/>
      <c r="I58" s="6"/>
      <c r="J58" s="6"/>
      <c r="K58" s="6"/>
      <c r="L58" s="6"/>
      <c r="M58" s="6"/>
      <c r="N58" s="6"/>
      <c r="O58" s="6"/>
      <c r="P58" s="6"/>
      <c r="Q58" s="6"/>
      <c r="R58" s="6"/>
      <c r="S58" s="6"/>
      <c r="T58" s="6"/>
      <c r="U58" s="6"/>
      <c r="V58" s="6"/>
    </row>
    <row r="59" spans="1:22" ht="14.25" hidden="1" customHeight="1" x14ac:dyDescent="0.25">
      <c r="B59" s="44" t="s">
        <v>94</v>
      </c>
      <c r="C59" s="18" t="str">
        <f t="shared" ref="C59:C72" si="0">IF(C11="","",IF(D59=0,CONCATENATE(D11," - ",C11),""))</f>
        <v/>
      </c>
      <c r="D59" s="18">
        <f>IF(C11="",0,IF(D11&gt;15,VLOOKUP(C11,Nursing!$A$3:$D$51,4,FALSE)*D11*100/60,VLOOKUP(C11,Nursing!$A$3:$D$51,3,FALSE)*D11*100/60))</f>
        <v>0</v>
      </c>
      <c r="E59" s="18" t="str">
        <f t="shared" ref="E59" si="1">IF(E11="","",IF(F59=0,CONCATENATE(F11," - ",E11),""))</f>
        <v/>
      </c>
      <c r="F59" s="18">
        <f>IF(E11="",0,IF(F11&gt;15,VLOOKUP(E11,Nursing!$A$3:$D$51,4,FALSE)*F11*100/60,VLOOKUP(E11,Nursing!$A$3:$D$51,3,FALSE)*F11*100/60))</f>
        <v>0</v>
      </c>
      <c r="G59" s="18" t="str">
        <f t="shared" ref="G59" si="2">IF(G11="","",IF(H59=0,CONCATENATE(H11," - ",G11),""))</f>
        <v/>
      </c>
      <c r="H59" s="18">
        <f>IF(G11="",0,IF(H11&gt;15,VLOOKUP(G11,Nursing!$A$3:$D$51,4,FALSE)*H11*100/60,VLOOKUP(G11,Nursing!$A$3:$D$51,3,FALSE)*H11*100/60))</f>
        <v>0</v>
      </c>
      <c r="I59" s="18" t="str">
        <f t="shared" ref="I59" si="3">IF(I11="","",IF(J59=0,CONCATENATE(J11," - ",I11),""))</f>
        <v/>
      </c>
      <c r="J59" s="18">
        <f>IF(I11="",0,IF(J11&gt;15,VLOOKUP(I11,Nursing!$A$3:$D$51,4,FALSE)*J11*100/60,VLOOKUP(I11,Nursing!$A$3:$D$51,3,FALSE)*J11*100/60))</f>
        <v>0</v>
      </c>
      <c r="K59" s="18" t="str">
        <f t="shared" ref="K59" si="4">IF(K11="","",IF(L59=0,CONCATENATE(L11," - ",K11),""))</f>
        <v/>
      </c>
      <c r="L59" s="18">
        <f>IF(K11="",0,IF(L11&gt;15,VLOOKUP(K11,Nursing!$A$3:$D$51,4,FALSE)*L11*100/60,VLOOKUP(K11,Nursing!$A$3:$D$51,3,FALSE)*L11*100/60))</f>
        <v>0</v>
      </c>
      <c r="M59" s="18" t="str">
        <f t="shared" ref="M59" si="5">IF(M11="","",IF(N59=0,CONCATENATE(N11," - ",M11),""))</f>
        <v/>
      </c>
      <c r="N59" s="18">
        <f>IF(M11="",0,IF(N11&gt;15,VLOOKUP(M11,Nursing!$A$3:$D$51,4,FALSE)*N11*100/60,VLOOKUP(M11,Nursing!$A$3:$D$51,3,FALSE)*N11*100/60))</f>
        <v>0</v>
      </c>
      <c r="O59" s="18" t="str">
        <f t="shared" ref="O59" si="6">IF(O11="","",IF(P59=0,CONCATENATE(P11," - ",O11),""))</f>
        <v/>
      </c>
      <c r="P59" s="18">
        <f>IF(O11="",0,IF(P11&gt;15,VLOOKUP(O11,Nursing!$A$3:$D$51,4,FALSE)*P11*100/60,VLOOKUP(O11,Nursing!$A$3:$D$51,3,FALSE)*P11*100/60))</f>
        <v>0</v>
      </c>
      <c r="Q59" s="18" t="str">
        <f t="shared" ref="Q59" si="7">IF(Q11="","",IF(R59=0,CONCATENATE(R11," - ",Q11),""))</f>
        <v/>
      </c>
      <c r="R59" s="18">
        <f>IF(Q11="",0,IF(R11&gt;15,VLOOKUP(Q11,Nursing!$A$3:$D$51,4,FALSE)*R11*100/60,VLOOKUP(Q11,Nursing!$A$3:$D$51,3,FALSE)*R11*100/60))</f>
        <v>0</v>
      </c>
      <c r="S59" s="18" t="str">
        <f t="shared" ref="S59" si="8">IF(S11="","",IF(T59=0,CONCATENATE(T11," - ",S11),""))</f>
        <v/>
      </c>
      <c r="T59" s="18">
        <f>IF(S11="",0,IF(T11&gt;15,VLOOKUP(S11,Nursing!$A$3:$D$51,4,FALSE)*T11*100/60,VLOOKUP(S11,Nursing!$A$3:$D$51,3,FALSE)*T11*100/60))</f>
        <v>0</v>
      </c>
      <c r="U59" s="18" t="str">
        <f t="shared" ref="U59" si="9">IF(U11="","",IF(V59=0,CONCATENATE(V11," - ",U11),""))</f>
        <v/>
      </c>
      <c r="V59" s="18">
        <f>IF(U11="",0,IF(V11&gt;15,VLOOKUP(U11,Nursing!$A$3:$D$51,4,FALSE)*V11*100/60,VLOOKUP(U11,Nursing!$A$3:$D$51,3,FALSE)*V11*100/60))</f>
        <v>0</v>
      </c>
    </row>
    <row r="60" spans="1:22" ht="14.25" hidden="1" customHeight="1" x14ac:dyDescent="0.25">
      <c r="B60" s="44" t="s">
        <v>95</v>
      </c>
      <c r="C60" s="18" t="str">
        <f t="shared" si="0"/>
        <v/>
      </c>
      <c r="D60" s="18">
        <f>IF(C12="",0,IF(D12&gt;15,VLOOKUP(C12,Nursing!$A$3:$D$51,4,FALSE)*D12*100/60,VLOOKUP(C12,Nursing!$A$3:$D$51,3,FALSE)*D12*100/60))</f>
        <v>0</v>
      </c>
      <c r="E60" s="18" t="str">
        <f t="shared" ref="E60" si="10">IF(E12="","",IF(F60=0,CONCATENATE(F12," - ",E12),""))</f>
        <v/>
      </c>
      <c r="F60" s="18">
        <f>IF(E12="",0,IF(F12&gt;15,VLOOKUP(E12,Nursing!$A$3:$D$51,4,FALSE)*F12*100/60,VLOOKUP(E12,Nursing!$A$3:$D$51,3,FALSE)*F12*100/60))</f>
        <v>0</v>
      </c>
      <c r="G60" s="18" t="str">
        <f t="shared" ref="G60" si="11">IF(G12="","",IF(H60=0,CONCATENATE(H12," - ",G12),""))</f>
        <v/>
      </c>
      <c r="H60" s="18">
        <f>IF(G12="",0,IF(H12&gt;15,VLOOKUP(G12,Nursing!$A$3:$D$51,4,FALSE)*H12*100/60,VLOOKUP(G12,Nursing!$A$3:$D$51,3,FALSE)*H12*100/60))</f>
        <v>0</v>
      </c>
      <c r="I60" s="18" t="str">
        <f t="shared" ref="I60" si="12">IF(I12="","",IF(J60=0,CONCATENATE(J12," - ",I12),""))</f>
        <v/>
      </c>
      <c r="J60" s="18">
        <f>IF(I12="",0,IF(J12&gt;15,VLOOKUP(I12,Nursing!$A$3:$D$51,4,FALSE)*J12*100/60,VLOOKUP(I12,Nursing!$A$3:$D$51,3,FALSE)*J12*100/60))</f>
        <v>0</v>
      </c>
      <c r="K60" s="18" t="str">
        <f t="shared" ref="K60" si="13">IF(K12="","",IF(L60=0,CONCATENATE(L12," - ",K12),""))</f>
        <v/>
      </c>
      <c r="L60" s="18">
        <f>IF(K12="",0,IF(L12&gt;15,VLOOKUP(K12,Nursing!$A$3:$D$51,4,FALSE)*L12*100/60,VLOOKUP(K12,Nursing!$A$3:$D$51,3,FALSE)*L12*100/60))</f>
        <v>0</v>
      </c>
      <c r="M60" s="18" t="str">
        <f t="shared" ref="M60" si="14">IF(M12="","",IF(N60=0,CONCATENATE(N12," - ",M12),""))</f>
        <v/>
      </c>
      <c r="N60" s="18">
        <f>IF(M12="",0,IF(N12&gt;15,VLOOKUP(M12,Nursing!$A$3:$D$51,4,FALSE)*N12*100/60,VLOOKUP(M12,Nursing!$A$3:$D$51,3,FALSE)*N12*100/60))</f>
        <v>0</v>
      </c>
      <c r="O60" s="18" t="str">
        <f t="shared" ref="O60" si="15">IF(O12="","",IF(P60=0,CONCATENATE(P12," - ",O12),""))</f>
        <v/>
      </c>
      <c r="P60" s="18">
        <f>IF(O12="",0,IF(P12&gt;15,VLOOKUP(O12,Nursing!$A$3:$D$51,4,FALSE)*P12*100/60,VLOOKUP(O12,Nursing!$A$3:$D$51,3,FALSE)*P12*100/60))</f>
        <v>0</v>
      </c>
      <c r="Q60" s="18" t="str">
        <f t="shared" ref="Q60" si="16">IF(Q12="","",IF(R60=0,CONCATENATE(R12," - ",Q12),""))</f>
        <v/>
      </c>
      <c r="R60" s="18">
        <f>IF(Q12="",0,IF(R12&gt;15,VLOOKUP(Q12,Nursing!$A$3:$D$51,4,FALSE)*R12*100/60,VLOOKUP(Q12,Nursing!$A$3:$D$51,3,FALSE)*R12*100/60))</f>
        <v>0</v>
      </c>
      <c r="S60" s="18" t="str">
        <f t="shared" ref="S60" si="17">IF(S12="","",IF(T60=0,CONCATENATE(T12," - ",S12),""))</f>
        <v/>
      </c>
      <c r="T60" s="18">
        <f>IF(S12="",0,IF(T12&gt;15,VLOOKUP(S12,Nursing!$A$3:$D$51,4,FALSE)*T12*100/60,VLOOKUP(S12,Nursing!$A$3:$D$51,3,FALSE)*T12*100/60))</f>
        <v>0</v>
      </c>
      <c r="U60" s="18" t="str">
        <f t="shared" ref="U60" si="18">IF(U12="","",IF(V60=0,CONCATENATE(V12," - ",U12),""))</f>
        <v/>
      </c>
      <c r="V60" s="18">
        <f>IF(U12="",0,IF(V12&gt;15,VLOOKUP(U12,Nursing!$A$3:$D$51,4,FALSE)*V12*100/60,VLOOKUP(U12,Nursing!$A$3:$D$51,3,FALSE)*V12*100/60))</f>
        <v>0</v>
      </c>
    </row>
    <row r="61" spans="1:22" ht="14.25" hidden="1" customHeight="1" x14ac:dyDescent="0.25">
      <c r="B61" s="44" t="s">
        <v>96</v>
      </c>
      <c r="C61" s="18" t="str">
        <f t="shared" si="0"/>
        <v/>
      </c>
      <c r="D61" s="18">
        <f>IF(C13="",0,IF(D13&gt;15,VLOOKUP(C13,Nursing!$A$3:$D$51,4,FALSE)*D13*100/60,VLOOKUP(C13,Nursing!$A$3:$D$51,3,FALSE)*D13*100/60))</f>
        <v>0</v>
      </c>
      <c r="E61" s="18" t="str">
        <f>IF(E13="","",IF(F61=0,CONCATENATE(F13," - ",E13),""))</f>
        <v/>
      </c>
      <c r="F61" s="18">
        <f>IF(E13="",0,IF(F13&gt;15,VLOOKUP(E13,Nursing!$A$3:$D$51,4,FALSE)*F13*100/60,VLOOKUP(E13,Nursing!$A$3:$D$51,3,FALSE)*F13*100/60))</f>
        <v>0</v>
      </c>
      <c r="G61" s="18" t="str">
        <f>IF(G13="","",IF(H61=0,CONCATENATE(H13," - ",G13),""))</f>
        <v/>
      </c>
      <c r="H61" s="18">
        <f>IF(G13="",0,IF(H13&gt;15,VLOOKUP(G13,Nursing!$A$3:$D$51,4,FALSE)*H13*100/60,VLOOKUP(G13,Nursing!$A$3:$D$51,3,FALSE)*H13*100/60))</f>
        <v>0</v>
      </c>
      <c r="I61" s="18" t="str">
        <f>IF(I13="","",IF(J61=0,CONCATENATE(J13," - ",I13),""))</f>
        <v/>
      </c>
      <c r="J61" s="18">
        <f>IF(I13="",0,IF(J13&gt;15,VLOOKUP(I13,Nursing!$A$3:$D$51,4,FALSE)*J13*100/60,VLOOKUP(I13,Nursing!$A$3:$D$51,3,FALSE)*J13*100/60))</f>
        <v>0</v>
      </c>
      <c r="K61" s="18" t="str">
        <f>IF(K13="","",IF(L61=0,CONCATENATE(L13," - ",K13),""))</f>
        <v/>
      </c>
      <c r="L61" s="18">
        <f>IF(K13="",0,IF(L13&gt;15,VLOOKUP(K13,Nursing!$A$3:$D$51,4,FALSE)*L13*100/60,VLOOKUP(K13,Nursing!$A$3:$D$51,3,FALSE)*L13*100/60))</f>
        <v>0</v>
      </c>
      <c r="M61" s="18" t="str">
        <f>IF(M13="","",IF(N61=0,CONCATENATE(N13," - ",M13),""))</f>
        <v/>
      </c>
      <c r="N61" s="18">
        <f>IF(M13="",0,IF(N13&gt;15,VLOOKUP(M13,Nursing!$A$3:$D$51,4,FALSE)*N13*100/60,VLOOKUP(M13,Nursing!$A$3:$D$51,3,FALSE)*N13*100/60))</f>
        <v>0</v>
      </c>
      <c r="O61" s="18" t="str">
        <f>IF(O13="","",IF(P61=0,CONCATENATE(P13," - ",O13),""))</f>
        <v/>
      </c>
      <c r="P61" s="18">
        <f>IF(O13="",0,IF(P13&gt;15,VLOOKUP(O13,Nursing!$A$3:$D$51,4,FALSE)*P13*100/60,VLOOKUP(O13,Nursing!$A$3:$D$51,3,FALSE)*P13*100/60))</f>
        <v>0</v>
      </c>
      <c r="Q61" s="18" t="str">
        <f>IF(Q13="","",IF(R61=0,CONCATENATE(R13," - ",Q13),""))</f>
        <v/>
      </c>
      <c r="R61" s="18">
        <f>IF(Q13="",0,IF(R13&gt;15,VLOOKUP(Q13,Nursing!$A$3:$D$51,4,FALSE)*R13*100/60,VLOOKUP(Q13,Nursing!$A$3:$D$51,3,FALSE)*R13*100/60))</f>
        <v>0</v>
      </c>
      <c r="S61" s="18" t="str">
        <f>IF(S13="","",IF(T61=0,CONCATENATE(T13," - ",S13),""))</f>
        <v/>
      </c>
      <c r="T61" s="18">
        <f>IF(S13="",0,IF(T13&gt;15,VLOOKUP(S13,Nursing!$A$3:$D$51,4,FALSE)*T13*100/60,VLOOKUP(S13,Nursing!$A$3:$D$51,3,FALSE)*T13*100/60))</f>
        <v>0</v>
      </c>
      <c r="U61" s="18" t="str">
        <f>IF(U13="","",IF(V61=0,CONCATENATE(V13," - ",U13),""))</f>
        <v/>
      </c>
      <c r="V61" s="18">
        <f>IF(U13="",0,IF(V13&gt;15,VLOOKUP(U13,Nursing!$A$3:$D$51,4,FALSE)*V13*100/60,VLOOKUP(U13,Nursing!$A$3:$D$51,3,FALSE)*V13*100/60))</f>
        <v>0</v>
      </c>
    </row>
    <row r="62" spans="1:22" ht="14.25" hidden="1" customHeight="1" x14ac:dyDescent="0.25">
      <c r="B62" s="44"/>
      <c r="C62" s="18" t="str">
        <f t="shared" si="0"/>
        <v/>
      </c>
      <c r="D62" s="18">
        <f>IF(C14="",0,IF(D14&gt;15,VLOOKUP(C14,Nursing!$A$3:$D$51,4,FALSE)*D14*100/60,VLOOKUP(C14,Nursing!$A$3:$D$51,3,FALSE)*D14*100/60))</f>
        <v>0</v>
      </c>
      <c r="E62" s="18" t="str">
        <f t="shared" ref="E62" si="19">IF(E14="","",IF(F62=0,CONCATENATE(F14," - ",E14),""))</f>
        <v/>
      </c>
      <c r="F62" s="18">
        <f>IF(E14="",0,IF(F14&gt;15,VLOOKUP(E14,Nursing!$A$3:$D$51,4,FALSE)*F14*100/60,VLOOKUP(E14,Nursing!$A$3:$D$51,3,FALSE)*F14*100/60))</f>
        <v>0</v>
      </c>
      <c r="G62" s="18" t="str">
        <f t="shared" ref="G62" si="20">IF(G14="","",IF(H62=0,CONCATENATE(H14," - ",G14),""))</f>
        <v/>
      </c>
      <c r="H62" s="18">
        <f>IF(G14="",0,IF(H14&gt;15,VLOOKUP(G14,Nursing!$A$3:$D$51,4,FALSE)*H14*100/60,VLOOKUP(G14,Nursing!$A$3:$D$51,3,FALSE)*H14*100/60))</f>
        <v>0</v>
      </c>
      <c r="I62" s="18" t="str">
        <f t="shared" ref="I62" si="21">IF(I14="","",IF(J62=0,CONCATENATE(J14," - ",I14),""))</f>
        <v/>
      </c>
      <c r="J62" s="18">
        <f>IF(I14="",0,IF(J14&gt;15,VLOOKUP(I14,Nursing!$A$3:$D$51,4,FALSE)*J14*100/60,VLOOKUP(I14,Nursing!$A$3:$D$51,3,FALSE)*J14*100/60))</f>
        <v>0</v>
      </c>
      <c r="K62" s="18" t="str">
        <f t="shared" ref="K62" si="22">IF(K14="","",IF(L62=0,CONCATENATE(L14," - ",K14),""))</f>
        <v/>
      </c>
      <c r="L62" s="18">
        <f>IF(K14="",0,IF(L14&gt;15,VLOOKUP(K14,Nursing!$A$3:$D$51,4,FALSE)*L14*100/60,VLOOKUP(K14,Nursing!$A$3:$D$51,3,FALSE)*L14*100/60))</f>
        <v>0</v>
      </c>
      <c r="M62" s="18" t="str">
        <f t="shared" ref="M62" si="23">IF(M14="","",IF(N62=0,CONCATENATE(N14," - ",M14),""))</f>
        <v/>
      </c>
      <c r="N62" s="18">
        <f>IF(M14="",0,IF(N14&gt;15,VLOOKUP(M14,Nursing!$A$3:$D$51,4,FALSE)*N14*100/60,VLOOKUP(M14,Nursing!$A$3:$D$51,3,FALSE)*N14*100/60))</f>
        <v>0</v>
      </c>
      <c r="O62" s="18" t="str">
        <f t="shared" ref="O62" si="24">IF(O14="","",IF(P62=0,CONCATENATE(P14," - ",O14),""))</f>
        <v/>
      </c>
      <c r="P62" s="18">
        <f>IF(O14="",0,IF(P14&gt;15,VLOOKUP(O14,Nursing!$A$3:$D$51,4,FALSE)*P14*100/60,VLOOKUP(O14,Nursing!$A$3:$D$51,3,FALSE)*P14*100/60))</f>
        <v>0</v>
      </c>
      <c r="Q62" s="18" t="str">
        <f t="shared" ref="Q62" si="25">IF(Q14="","",IF(R62=0,CONCATENATE(R14," - ",Q14),""))</f>
        <v/>
      </c>
      <c r="R62" s="18">
        <f>IF(Q14="",0,IF(R14&gt;15,VLOOKUP(Q14,Nursing!$A$3:$D$51,4,FALSE)*R14*100/60,VLOOKUP(Q14,Nursing!$A$3:$D$51,3,FALSE)*R14*100/60))</f>
        <v>0</v>
      </c>
      <c r="S62" s="18" t="str">
        <f t="shared" ref="S62" si="26">IF(S14="","",IF(T62=0,CONCATENATE(T14," - ",S14),""))</f>
        <v/>
      </c>
      <c r="T62" s="18">
        <f>IF(S14="",0,IF(T14&gt;15,VLOOKUP(S14,Nursing!$A$3:$D$51,4,FALSE)*T14*100/60,VLOOKUP(S14,Nursing!$A$3:$D$51,3,FALSE)*T14*100/60))</f>
        <v>0</v>
      </c>
      <c r="U62" s="18" t="str">
        <f t="shared" ref="U62" si="27">IF(U14="","",IF(V62=0,CONCATENATE(V14," - ",U14),""))</f>
        <v/>
      </c>
      <c r="V62" s="18">
        <f>IF(U14="",0,IF(V14&gt;15,VLOOKUP(U14,Nursing!$A$3:$D$51,4,FALSE)*V14*100/60,VLOOKUP(U14,Nursing!$A$3:$D$51,3,FALSE)*V14*100/60))</f>
        <v>0</v>
      </c>
    </row>
    <row r="63" spans="1:22" ht="14.25" hidden="1" customHeight="1" x14ac:dyDescent="0.25">
      <c r="A63" t="s">
        <v>136</v>
      </c>
      <c r="B63" s="56">
        <v>0</v>
      </c>
      <c r="C63" s="18" t="str">
        <f t="shared" si="0"/>
        <v/>
      </c>
      <c r="D63" s="18">
        <f>IF(C15="",0,IF(D15&gt;15,VLOOKUP(C15,Nursing!$A$3:$D$51,4,FALSE)*D15*100/60,VLOOKUP(C15,Nursing!$A$3:$D$51,3,FALSE)*D15*100/60))</f>
        <v>0</v>
      </c>
      <c r="E63" s="18" t="str">
        <f t="shared" ref="E63" si="28">IF(E15="","",IF(F63=0,CONCATENATE(F15," - ",E15),""))</f>
        <v/>
      </c>
      <c r="F63" s="18">
        <f>IF(E15="",0,IF(F15&gt;15,VLOOKUP(E15,Nursing!$A$3:$D$51,4,FALSE)*F15*100/60,VLOOKUP(E15,Nursing!$A$3:$D$51,3,FALSE)*F15*100/60))</f>
        <v>0</v>
      </c>
      <c r="G63" s="18" t="str">
        <f t="shared" ref="G63" si="29">IF(G15="","",IF(H63=0,CONCATENATE(H15," - ",G15),""))</f>
        <v/>
      </c>
      <c r="H63" s="18">
        <f>IF(G15="",0,IF(H15&gt;15,VLOOKUP(G15,Nursing!$A$3:$D$51,4,FALSE)*H15*100/60,VLOOKUP(G15,Nursing!$A$3:$D$51,3,FALSE)*H15*100/60))</f>
        <v>0</v>
      </c>
      <c r="I63" s="18" t="str">
        <f t="shared" ref="I63" si="30">IF(I15="","",IF(J63=0,CONCATENATE(J15," - ",I15),""))</f>
        <v/>
      </c>
      <c r="J63" s="18">
        <f>IF(I15="",0,IF(J15&gt;15,VLOOKUP(I15,Nursing!$A$3:$D$51,4,FALSE)*J15*100/60,VLOOKUP(I15,Nursing!$A$3:$D$51,3,FALSE)*J15*100/60))</f>
        <v>0</v>
      </c>
      <c r="K63" s="18" t="str">
        <f t="shared" ref="K63" si="31">IF(K15="","",IF(L63=0,CONCATENATE(L15," - ",K15),""))</f>
        <v/>
      </c>
      <c r="L63" s="18">
        <f>IF(K15="",0,IF(L15&gt;15,VLOOKUP(K15,Nursing!$A$3:$D$51,4,FALSE)*L15*100/60,VLOOKUP(K15,Nursing!$A$3:$D$51,3,FALSE)*L15*100/60))</f>
        <v>0</v>
      </c>
      <c r="M63" s="18" t="str">
        <f t="shared" ref="M63" si="32">IF(M15="","",IF(N63=0,CONCATENATE(N15," - ",M15),""))</f>
        <v/>
      </c>
      <c r="N63" s="18">
        <f>IF(M15="",0,IF(N15&gt;15,VLOOKUP(M15,Nursing!$A$3:$D$51,4,FALSE)*N15*100/60,VLOOKUP(M15,Nursing!$A$3:$D$51,3,FALSE)*N15*100/60))</f>
        <v>0</v>
      </c>
      <c r="O63" s="18" t="str">
        <f t="shared" ref="O63" si="33">IF(O15="","",IF(P63=0,CONCATENATE(P15," - ",O15),""))</f>
        <v/>
      </c>
      <c r="P63" s="18">
        <f>IF(O15="",0,IF(P15&gt;15,VLOOKUP(O15,Nursing!$A$3:$D$51,4,FALSE)*P15*100/60,VLOOKUP(O15,Nursing!$A$3:$D$51,3,FALSE)*P15*100/60))</f>
        <v>0</v>
      </c>
      <c r="Q63" s="18" t="str">
        <f t="shared" ref="Q63" si="34">IF(Q15="","",IF(R63=0,CONCATENATE(R15," - ",Q15),""))</f>
        <v/>
      </c>
      <c r="R63" s="18">
        <f>IF(Q15="",0,IF(R15&gt;15,VLOOKUP(Q15,Nursing!$A$3:$D$51,4,FALSE)*R15*100/60,VLOOKUP(Q15,Nursing!$A$3:$D$51,3,FALSE)*R15*100/60))</f>
        <v>0</v>
      </c>
      <c r="S63" s="18" t="str">
        <f t="shared" ref="S63" si="35">IF(S15="","",IF(T63=0,CONCATENATE(T15," - ",S15),""))</f>
        <v/>
      </c>
      <c r="T63" s="18">
        <f>IF(S15="",0,IF(T15&gt;15,VLOOKUP(S15,Nursing!$A$3:$D$51,4,FALSE)*T15*100/60,VLOOKUP(S15,Nursing!$A$3:$D$51,3,FALSE)*T15*100/60))</f>
        <v>0</v>
      </c>
      <c r="U63" s="18" t="str">
        <f t="shared" ref="U63" si="36">IF(U15="","",IF(V63=0,CONCATENATE(V15," - ",U15),""))</f>
        <v/>
      </c>
      <c r="V63" s="18">
        <f>IF(U15="",0,IF(V15&gt;15,VLOOKUP(U15,Nursing!$A$3:$D$51,4,FALSE)*V15*100/60,VLOOKUP(U15,Nursing!$A$3:$D$51,3,FALSE)*V15*100/60))</f>
        <v>0</v>
      </c>
    </row>
    <row r="64" spans="1:22" ht="14.25" hidden="1" customHeight="1" x14ac:dyDescent="0.25">
      <c r="A64" t="s">
        <v>137</v>
      </c>
      <c r="B64" s="56">
        <v>1</v>
      </c>
      <c r="C64" s="18" t="str">
        <f t="shared" si="0"/>
        <v/>
      </c>
      <c r="D64" s="18">
        <f>IF(C16="",0,IF(D16&gt;15,VLOOKUP(C16,Nursing!$A$3:$D$51,4,FALSE)*D16*100/60,VLOOKUP(C16,Nursing!$A$3:$D$51,3,FALSE)*D16*100/60))</f>
        <v>0</v>
      </c>
      <c r="E64" s="18" t="str">
        <f t="shared" ref="E64" si="37">IF(E16="","",IF(F64=0,CONCATENATE(F16," - ",E16),""))</f>
        <v/>
      </c>
      <c r="F64" s="18">
        <f>IF(E16="",0,IF(F16&gt;15,VLOOKUP(E16,Nursing!$A$3:$D$51,4,FALSE)*F16*100/60,VLOOKUP(E16,Nursing!$A$3:$D$51,3,FALSE)*F16*100/60))</f>
        <v>0</v>
      </c>
      <c r="G64" s="18" t="str">
        <f t="shared" ref="G64" si="38">IF(G16="","",IF(H64=0,CONCATENATE(H16," - ",G16),""))</f>
        <v/>
      </c>
      <c r="H64" s="18">
        <f>IF(G16="",0,IF(H16&gt;15,VLOOKUP(G16,Nursing!$A$3:$D$51,4,FALSE)*H16*100/60,VLOOKUP(G16,Nursing!$A$3:$D$51,3,FALSE)*H16*100/60))</f>
        <v>0</v>
      </c>
      <c r="I64" s="18" t="str">
        <f t="shared" ref="I64" si="39">IF(I16="","",IF(J64=0,CONCATENATE(J16," - ",I16),""))</f>
        <v/>
      </c>
      <c r="J64" s="18">
        <f>IF(I16="",0,IF(J16&gt;15,VLOOKUP(I16,Nursing!$A$3:$D$51,4,FALSE)*J16*100/60,VLOOKUP(I16,Nursing!$A$3:$D$51,3,FALSE)*J16*100/60))</f>
        <v>0</v>
      </c>
      <c r="K64" s="18" t="str">
        <f t="shared" ref="K64" si="40">IF(K16="","",IF(L64=0,CONCATENATE(L16," - ",K16),""))</f>
        <v/>
      </c>
      <c r="L64" s="18">
        <f>IF(K16="",0,IF(L16&gt;15,VLOOKUP(K16,Nursing!$A$3:$D$51,4,FALSE)*L16*100/60,VLOOKUP(K16,Nursing!$A$3:$D$51,3,FALSE)*L16*100/60))</f>
        <v>0</v>
      </c>
      <c r="M64" s="18" t="str">
        <f t="shared" ref="M64" si="41">IF(M16="","",IF(N64=0,CONCATENATE(N16," - ",M16),""))</f>
        <v/>
      </c>
      <c r="N64" s="18">
        <f>IF(M16="",0,IF(N16&gt;15,VLOOKUP(M16,Nursing!$A$3:$D$51,4,FALSE)*N16*100/60,VLOOKUP(M16,Nursing!$A$3:$D$51,3,FALSE)*N16*100/60))</f>
        <v>0</v>
      </c>
      <c r="O64" s="18" t="str">
        <f t="shared" ref="O64" si="42">IF(O16="","",IF(P64=0,CONCATENATE(P16," - ",O16),""))</f>
        <v/>
      </c>
      <c r="P64" s="18">
        <f>IF(O16="",0,IF(P16&gt;15,VLOOKUP(O16,Nursing!$A$3:$D$51,4,FALSE)*P16*100/60,VLOOKUP(O16,Nursing!$A$3:$D$51,3,FALSE)*P16*100/60))</f>
        <v>0</v>
      </c>
      <c r="Q64" s="18" t="str">
        <f t="shared" ref="Q64" si="43">IF(Q16="","",IF(R64=0,CONCATENATE(R16," - ",Q16),""))</f>
        <v/>
      </c>
      <c r="R64" s="18">
        <f>IF(Q16="",0,IF(R16&gt;15,VLOOKUP(Q16,Nursing!$A$3:$D$51,4,FALSE)*R16*100/60,VLOOKUP(Q16,Nursing!$A$3:$D$51,3,FALSE)*R16*100/60))</f>
        <v>0</v>
      </c>
      <c r="S64" s="18" t="str">
        <f t="shared" ref="S64" si="44">IF(S16="","",IF(T64=0,CONCATENATE(T16," - ",S16),""))</f>
        <v/>
      </c>
      <c r="T64" s="18">
        <f>IF(S16="",0,IF(T16&gt;15,VLOOKUP(S16,Nursing!$A$3:$D$51,4,FALSE)*T16*100/60,VLOOKUP(S16,Nursing!$A$3:$D$51,3,FALSE)*T16*100/60))</f>
        <v>0</v>
      </c>
      <c r="U64" s="18" t="str">
        <f t="shared" ref="U64" si="45">IF(U16="","",IF(V64=0,CONCATENATE(V16," - ",U16),""))</f>
        <v/>
      </c>
      <c r="V64" s="18">
        <f>IF(U16="",0,IF(V16&gt;15,VLOOKUP(U16,Nursing!$A$3:$D$51,4,FALSE)*V16*100/60,VLOOKUP(U16,Nursing!$A$3:$D$51,3,FALSE)*V16*100/60))</f>
        <v>0</v>
      </c>
    </row>
    <row r="65" spans="1:22" ht="14.25" hidden="1" customHeight="1" x14ac:dyDescent="0.25">
      <c r="A65" t="s">
        <v>138</v>
      </c>
      <c r="B65" s="56">
        <v>2</v>
      </c>
      <c r="C65" s="18" t="str">
        <f t="shared" si="0"/>
        <v/>
      </c>
      <c r="D65" s="18">
        <f>IF(C17="",0,IF(D17&gt;15,VLOOKUP(C17,Nursing!$A$3:$D$51,4,FALSE)*D17*100/60,VLOOKUP(C17,Nursing!$A$3:$D$51,3,FALSE)*D17*100/60))</f>
        <v>0</v>
      </c>
      <c r="E65" s="18" t="str">
        <f t="shared" ref="E65" si="46">IF(E17="","",IF(F65=0,CONCATENATE(F17," - ",E17),""))</f>
        <v/>
      </c>
      <c r="F65" s="18">
        <f>IF(E17="",0,IF(F17&gt;15,VLOOKUP(E17,Nursing!$A$3:$D$51,4,FALSE)*F17*100/60,VLOOKUP(E17,Nursing!$A$3:$D$51,3,FALSE)*F17*100/60))</f>
        <v>0</v>
      </c>
      <c r="G65" s="18" t="str">
        <f t="shared" ref="G65" si="47">IF(G17="","",IF(H65=0,CONCATENATE(H17," - ",G17),""))</f>
        <v/>
      </c>
      <c r="H65" s="18">
        <f>IF(G17="",0,IF(H17&gt;15,VLOOKUP(G17,Nursing!$A$3:$D$51,4,FALSE)*H17*100/60,VLOOKUP(G17,Nursing!$A$3:$D$51,3,FALSE)*H17*100/60))</f>
        <v>0</v>
      </c>
      <c r="I65" s="18" t="str">
        <f t="shared" ref="I65" si="48">IF(I17="","",IF(J65=0,CONCATENATE(J17," - ",I17),""))</f>
        <v/>
      </c>
      <c r="J65" s="18">
        <f>IF(I17="",0,IF(J17&gt;15,VLOOKUP(I17,Nursing!$A$3:$D$51,4,FALSE)*J17*100/60,VLOOKUP(I17,Nursing!$A$3:$D$51,3,FALSE)*J17*100/60))</f>
        <v>0</v>
      </c>
      <c r="K65" s="18" t="str">
        <f t="shared" ref="K65" si="49">IF(K17="","",IF(L65=0,CONCATENATE(L17," - ",K17),""))</f>
        <v/>
      </c>
      <c r="L65" s="18">
        <f>IF(K17="",0,IF(L17&gt;15,VLOOKUP(K17,Nursing!$A$3:$D$51,4,FALSE)*L17*100/60,VLOOKUP(K17,Nursing!$A$3:$D$51,3,FALSE)*L17*100/60))</f>
        <v>0</v>
      </c>
      <c r="M65" s="18" t="str">
        <f t="shared" ref="M65" si="50">IF(M17="","",IF(N65=0,CONCATENATE(N17," - ",M17),""))</f>
        <v/>
      </c>
      <c r="N65" s="18">
        <f>IF(M17="",0,IF(N17&gt;15,VLOOKUP(M17,Nursing!$A$3:$D$51,4,FALSE)*N17*100/60,VLOOKUP(M17,Nursing!$A$3:$D$51,3,FALSE)*N17*100/60))</f>
        <v>0</v>
      </c>
      <c r="O65" s="18" t="str">
        <f t="shared" ref="O65" si="51">IF(O17="","",IF(P65=0,CONCATENATE(P17," - ",O17),""))</f>
        <v/>
      </c>
      <c r="P65" s="18">
        <f>IF(O17="",0,IF(P17&gt;15,VLOOKUP(O17,Nursing!$A$3:$D$51,4,FALSE)*P17*100/60,VLOOKUP(O17,Nursing!$A$3:$D$51,3,FALSE)*P17*100/60))</f>
        <v>0</v>
      </c>
      <c r="Q65" s="18" t="str">
        <f t="shared" ref="Q65" si="52">IF(Q17="","",IF(R65=0,CONCATENATE(R17," - ",Q17),""))</f>
        <v/>
      </c>
      <c r="R65" s="18">
        <f>IF(Q17="",0,IF(R17&gt;15,VLOOKUP(Q17,Nursing!$A$3:$D$51,4,FALSE)*R17*100/60,VLOOKUP(Q17,Nursing!$A$3:$D$51,3,FALSE)*R17*100/60))</f>
        <v>0</v>
      </c>
      <c r="S65" s="18" t="str">
        <f t="shared" ref="S65" si="53">IF(S17="","",IF(T65=0,CONCATENATE(T17," - ",S17),""))</f>
        <v/>
      </c>
      <c r="T65" s="18">
        <f>IF(S17="",0,IF(T17&gt;15,VLOOKUP(S17,Nursing!$A$3:$D$51,4,FALSE)*T17*100/60,VLOOKUP(S17,Nursing!$A$3:$D$51,3,FALSE)*T17*100/60))</f>
        <v>0</v>
      </c>
      <c r="U65" s="18" t="str">
        <f t="shared" ref="U65" si="54">IF(U17="","",IF(V65=0,CONCATENATE(V17," - ",U17),""))</f>
        <v/>
      </c>
      <c r="V65" s="18">
        <f>IF(U17="",0,IF(V17&gt;15,VLOOKUP(U17,Nursing!$A$3:$D$51,4,FALSE)*V17*100/60,VLOOKUP(U17,Nursing!$A$3:$D$51,3,FALSE)*V17*100/60))</f>
        <v>0</v>
      </c>
    </row>
    <row r="66" spans="1:22" ht="14.25" hidden="1" customHeight="1" x14ac:dyDescent="0.25">
      <c r="A66" t="s">
        <v>139</v>
      </c>
      <c r="B66" s="56">
        <v>3</v>
      </c>
      <c r="C66" s="18" t="str">
        <f t="shared" si="0"/>
        <v/>
      </c>
      <c r="D66" s="18">
        <f>IF(C18="",0,IF(D18&gt;15,VLOOKUP(C18,Nursing!$A$3:$D$51,4,FALSE)*D18*100/60,VLOOKUP(C18,Nursing!$A$3:$D$51,3,FALSE)*D18*100/60))</f>
        <v>0</v>
      </c>
      <c r="E66" s="18" t="str">
        <f t="shared" ref="E66" si="55">IF(E18="","",IF(F66=0,CONCATENATE(F18," - ",E18),""))</f>
        <v/>
      </c>
      <c r="F66" s="18">
        <f>IF(E18="",0,IF(F18&gt;15,VLOOKUP(E18,Nursing!$A$3:$D$51,4,FALSE)*F18*100/60,VLOOKUP(E18,Nursing!$A$3:$D$51,3,FALSE)*F18*100/60))</f>
        <v>0</v>
      </c>
      <c r="G66" s="18" t="str">
        <f t="shared" ref="G66" si="56">IF(G18="","",IF(H66=0,CONCATENATE(H18," - ",G18),""))</f>
        <v/>
      </c>
      <c r="H66" s="18">
        <f>IF(G18="",0,IF(H18&gt;15,VLOOKUP(G18,Nursing!$A$3:$D$51,4,FALSE)*H18*100/60,VLOOKUP(G18,Nursing!$A$3:$D$51,3,FALSE)*H18*100/60))</f>
        <v>0</v>
      </c>
      <c r="I66" s="18" t="str">
        <f t="shared" ref="I66" si="57">IF(I18="","",IF(J66=0,CONCATENATE(J18," - ",I18),""))</f>
        <v/>
      </c>
      <c r="J66" s="18">
        <f>IF(I18="",0,IF(J18&gt;15,VLOOKUP(I18,Nursing!$A$3:$D$51,4,FALSE)*J18*100/60,VLOOKUP(I18,Nursing!$A$3:$D$51,3,FALSE)*J18*100/60))</f>
        <v>0</v>
      </c>
      <c r="K66" s="18" t="str">
        <f t="shared" ref="K66" si="58">IF(K18="","",IF(L66=0,CONCATENATE(L18," - ",K18),""))</f>
        <v/>
      </c>
      <c r="L66" s="18">
        <f>IF(K18="",0,IF(L18&gt;15,VLOOKUP(K18,Nursing!$A$3:$D$51,4,FALSE)*L18*100/60,VLOOKUP(K18,Nursing!$A$3:$D$51,3,FALSE)*L18*100/60))</f>
        <v>0</v>
      </c>
      <c r="M66" s="18" t="str">
        <f t="shared" ref="M66" si="59">IF(M18="","",IF(N66=0,CONCATENATE(N18," - ",M18),""))</f>
        <v/>
      </c>
      <c r="N66" s="18">
        <f>IF(M18="",0,IF(N18&gt;15,VLOOKUP(M18,Nursing!$A$3:$D$51,4,FALSE)*N18*100/60,VLOOKUP(M18,Nursing!$A$3:$D$51,3,FALSE)*N18*100/60))</f>
        <v>0</v>
      </c>
      <c r="O66" s="18" t="str">
        <f t="shared" ref="O66" si="60">IF(O18="","",IF(P66=0,CONCATENATE(P18," - ",O18),""))</f>
        <v/>
      </c>
      <c r="P66" s="18">
        <f>IF(O18="",0,IF(P18&gt;15,VLOOKUP(O18,Nursing!$A$3:$D$51,4,FALSE)*P18*100/60,VLOOKUP(O18,Nursing!$A$3:$D$51,3,FALSE)*P18*100/60))</f>
        <v>0</v>
      </c>
      <c r="Q66" s="18" t="str">
        <f t="shared" ref="Q66" si="61">IF(Q18="","",IF(R66=0,CONCATENATE(R18," - ",Q18),""))</f>
        <v/>
      </c>
      <c r="R66" s="18">
        <f>IF(Q18="",0,IF(R18&gt;15,VLOOKUP(Q18,Nursing!$A$3:$D$51,4,FALSE)*R18*100/60,VLOOKUP(Q18,Nursing!$A$3:$D$51,3,FALSE)*R18*100/60))</f>
        <v>0</v>
      </c>
      <c r="S66" s="18" t="str">
        <f t="shared" ref="S66" si="62">IF(S18="","",IF(T66=0,CONCATENATE(T18," - ",S18),""))</f>
        <v/>
      </c>
      <c r="T66" s="18">
        <f>IF(S18="",0,IF(T18&gt;15,VLOOKUP(S18,Nursing!$A$3:$D$51,4,FALSE)*T18*100/60,VLOOKUP(S18,Nursing!$A$3:$D$51,3,FALSE)*T18*100/60))</f>
        <v>0</v>
      </c>
      <c r="U66" s="18" t="str">
        <f t="shared" ref="U66" si="63">IF(U18="","",IF(V66=0,CONCATENATE(V18," - ",U18),""))</f>
        <v/>
      </c>
      <c r="V66" s="18">
        <f>IF(U18="",0,IF(V18&gt;15,VLOOKUP(U18,Nursing!$A$3:$D$51,4,FALSE)*V18*100/60,VLOOKUP(U18,Nursing!$A$3:$D$51,3,FALSE)*V18*100/60))</f>
        <v>0</v>
      </c>
    </row>
    <row r="67" spans="1:22" ht="14.25" hidden="1" customHeight="1" x14ac:dyDescent="0.25">
      <c r="A67" t="s">
        <v>405</v>
      </c>
      <c r="B67" s="56">
        <v>4</v>
      </c>
      <c r="C67" s="18" t="str">
        <f t="shared" si="0"/>
        <v/>
      </c>
      <c r="D67" s="18">
        <f>IF(C19="",0,IF(D19&gt;15,VLOOKUP(C19,Nursing!$A$3:$D$51,4,FALSE)*D19*100/60,VLOOKUP(C19,Nursing!$A$3:$D$51,3,FALSE)*D19*100/60))</f>
        <v>0</v>
      </c>
      <c r="E67" s="18" t="str">
        <f t="shared" ref="E67" si="64">IF(E19="","",IF(F67=0,CONCATENATE(F19," - ",E19),""))</f>
        <v/>
      </c>
      <c r="F67" s="18">
        <f>IF(E19="",0,IF(F19&gt;15,VLOOKUP(E19,Nursing!$A$3:$D$51,4,FALSE)*F19*100/60,VLOOKUP(E19,Nursing!$A$3:$D$51,3,FALSE)*F19*100/60))</f>
        <v>0</v>
      </c>
      <c r="G67" s="18" t="str">
        <f t="shared" ref="G67" si="65">IF(G19="","",IF(H67=0,CONCATENATE(H19," - ",G19),""))</f>
        <v/>
      </c>
      <c r="H67" s="18">
        <f>IF(G19="",0,IF(H19&gt;15,VLOOKUP(G19,Nursing!$A$3:$D$51,4,FALSE)*H19*100/60,VLOOKUP(G19,Nursing!$A$3:$D$51,3,FALSE)*H19*100/60))</f>
        <v>0</v>
      </c>
      <c r="I67" s="18" t="str">
        <f t="shared" ref="I67" si="66">IF(I19="","",IF(J67=0,CONCATENATE(J19," - ",I19),""))</f>
        <v/>
      </c>
      <c r="J67" s="18">
        <f>IF(I19="",0,IF(J19&gt;15,VLOOKUP(I19,Nursing!$A$3:$D$51,4,FALSE)*J19*100/60,VLOOKUP(I19,Nursing!$A$3:$D$51,3,FALSE)*J19*100/60))</f>
        <v>0</v>
      </c>
      <c r="K67" s="18" t="str">
        <f t="shared" ref="K67" si="67">IF(K19="","",IF(L67=0,CONCATENATE(L19," - ",K19),""))</f>
        <v/>
      </c>
      <c r="L67" s="18">
        <f>IF(K19="",0,IF(L19&gt;15,VLOOKUP(K19,Nursing!$A$3:$D$51,4,FALSE)*L19*100/60,VLOOKUP(K19,Nursing!$A$3:$D$51,3,FALSE)*L19*100/60))</f>
        <v>0</v>
      </c>
      <c r="M67" s="18" t="str">
        <f t="shared" ref="M67" si="68">IF(M19="","",IF(N67=0,CONCATENATE(N19," - ",M19),""))</f>
        <v/>
      </c>
      <c r="N67" s="18">
        <f>IF(M19="",0,IF(N19&gt;15,VLOOKUP(M19,Nursing!$A$3:$D$51,4,FALSE)*N19*100/60,VLOOKUP(M19,Nursing!$A$3:$D$51,3,FALSE)*N19*100/60))</f>
        <v>0</v>
      </c>
      <c r="O67" s="18" t="str">
        <f t="shared" ref="O67" si="69">IF(O19="","",IF(P67=0,CONCATENATE(P19," - ",O19),""))</f>
        <v/>
      </c>
      <c r="P67" s="18">
        <f>IF(O19="",0,IF(P19&gt;15,VLOOKUP(O19,Nursing!$A$3:$D$51,4,FALSE)*P19*100/60,VLOOKUP(O19,Nursing!$A$3:$D$51,3,FALSE)*P19*100/60))</f>
        <v>0</v>
      </c>
      <c r="Q67" s="18" t="str">
        <f t="shared" ref="Q67" si="70">IF(Q19="","",IF(R67=0,CONCATENATE(R19," - ",Q19),""))</f>
        <v/>
      </c>
      <c r="R67" s="18">
        <f>IF(Q19="",0,IF(R19&gt;15,VLOOKUP(Q19,Nursing!$A$3:$D$51,4,FALSE)*R19*100/60,VLOOKUP(Q19,Nursing!$A$3:$D$51,3,FALSE)*R19*100/60))</f>
        <v>0</v>
      </c>
      <c r="S67" s="18" t="str">
        <f t="shared" ref="S67" si="71">IF(S19="","",IF(T67=0,CONCATENATE(T19," - ",S19),""))</f>
        <v/>
      </c>
      <c r="T67" s="18">
        <f>IF(S19="",0,IF(T19&gt;15,VLOOKUP(S19,Nursing!$A$3:$D$51,4,FALSE)*T19*100/60,VLOOKUP(S19,Nursing!$A$3:$D$51,3,FALSE)*T19*100/60))</f>
        <v>0</v>
      </c>
      <c r="U67" s="18" t="str">
        <f t="shared" ref="U67" si="72">IF(U19="","",IF(V67=0,CONCATENATE(V19," - ",U19),""))</f>
        <v/>
      </c>
      <c r="V67" s="18">
        <f>IF(U19="",0,IF(V19&gt;15,VLOOKUP(U19,Nursing!$A$3:$D$51,4,FALSE)*V19*100/60,VLOOKUP(U19,Nursing!$A$3:$D$51,3,FALSE)*V19*100/60))</f>
        <v>0</v>
      </c>
    </row>
    <row r="68" spans="1:22" ht="14.25" hidden="1" customHeight="1" x14ac:dyDescent="0.25">
      <c r="A68" t="s">
        <v>406</v>
      </c>
      <c r="B68" s="63">
        <v>5</v>
      </c>
      <c r="C68" s="18" t="str">
        <f t="shared" si="0"/>
        <v/>
      </c>
      <c r="D68" s="18">
        <f>IF(C20="",0,IF(D20&gt;15,VLOOKUP(C20,Nursing!$A$3:$D$51,4,FALSE)*D20*100/60,VLOOKUP(C20,Nursing!$A$3:$D$51,3,FALSE)*D20*100/60))</f>
        <v>0</v>
      </c>
      <c r="E68" s="18" t="str">
        <f t="shared" ref="E68" si="73">IF(E20="","",IF(F68=0,CONCATENATE(F20," - ",E20),""))</f>
        <v/>
      </c>
      <c r="F68" s="18">
        <f>IF(E20="",0,IF(F20&gt;15,VLOOKUP(E20,Nursing!$A$3:$D$51,4,FALSE)*F20*100/60,VLOOKUP(E20,Nursing!$A$3:$D$51,3,FALSE)*F20*100/60))</f>
        <v>0</v>
      </c>
      <c r="G68" s="18" t="str">
        <f t="shared" ref="G68" si="74">IF(G20="","",IF(H68=0,CONCATENATE(H20," - ",G20),""))</f>
        <v/>
      </c>
      <c r="H68" s="18">
        <f>IF(G20="",0,IF(H20&gt;15,VLOOKUP(G20,Nursing!$A$3:$D$51,4,FALSE)*H20*100/60,VLOOKUP(G20,Nursing!$A$3:$D$51,3,FALSE)*H20*100/60))</f>
        <v>0</v>
      </c>
      <c r="I68" s="18" t="str">
        <f t="shared" ref="I68" si="75">IF(I20="","",IF(J68=0,CONCATENATE(J20," - ",I20),""))</f>
        <v/>
      </c>
      <c r="J68" s="18">
        <f>IF(I20="",0,IF(J20&gt;15,VLOOKUP(I20,Nursing!$A$3:$D$51,4,FALSE)*J20*100/60,VLOOKUP(I20,Nursing!$A$3:$D$51,3,FALSE)*J20*100/60))</f>
        <v>0</v>
      </c>
      <c r="K68" s="18" t="str">
        <f t="shared" ref="K68" si="76">IF(K20="","",IF(L68=0,CONCATENATE(L20," - ",K20),""))</f>
        <v/>
      </c>
      <c r="L68" s="18">
        <f>IF(K20="",0,IF(L20&gt;15,VLOOKUP(K20,Nursing!$A$3:$D$51,4,FALSE)*L20*100/60,VLOOKUP(K20,Nursing!$A$3:$D$51,3,FALSE)*L20*100/60))</f>
        <v>0</v>
      </c>
      <c r="M68" s="18" t="str">
        <f t="shared" ref="M68" si="77">IF(M20="","",IF(N68=0,CONCATENATE(N20," - ",M20),""))</f>
        <v/>
      </c>
      <c r="N68" s="18">
        <f>IF(M20="",0,IF(N20&gt;15,VLOOKUP(M20,Nursing!$A$3:$D$51,4,FALSE)*N20*100/60,VLOOKUP(M20,Nursing!$A$3:$D$51,3,FALSE)*N20*100/60))</f>
        <v>0</v>
      </c>
      <c r="O68" s="18" t="str">
        <f t="shared" ref="O68" si="78">IF(O20="","",IF(P68=0,CONCATENATE(P20," - ",O20),""))</f>
        <v/>
      </c>
      <c r="P68" s="18">
        <f>IF(O20="",0,IF(P20&gt;15,VLOOKUP(O20,Nursing!$A$3:$D$51,4,FALSE)*P20*100/60,VLOOKUP(O20,Nursing!$A$3:$D$51,3,FALSE)*P20*100/60))</f>
        <v>0</v>
      </c>
      <c r="Q68" s="18" t="str">
        <f t="shared" ref="Q68" si="79">IF(Q20="","",IF(R68=0,CONCATENATE(R20," - ",Q20),""))</f>
        <v/>
      </c>
      <c r="R68" s="18">
        <f>IF(Q20="",0,IF(R20&gt;15,VLOOKUP(Q20,Nursing!$A$3:$D$51,4,FALSE)*R20*100/60,VLOOKUP(Q20,Nursing!$A$3:$D$51,3,FALSE)*R20*100/60))</f>
        <v>0</v>
      </c>
      <c r="S68" s="18" t="str">
        <f t="shared" ref="S68" si="80">IF(S20="","",IF(T68=0,CONCATENATE(T20," - ",S20),""))</f>
        <v/>
      </c>
      <c r="T68" s="18">
        <f>IF(S20="",0,IF(T20&gt;15,VLOOKUP(S20,Nursing!$A$3:$D$51,4,FALSE)*T20*100/60,VLOOKUP(S20,Nursing!$A$3:$D$51,3,FALSE)*T20*100/60))</f>
        <v>0</v>
      </c>
      <c r="U68" s="18" t="str">
        <f t="shared" ref="U68" si="81">IF(U20="","",IF(V68=0,CONCATENATE(V20," - ",U20),""))</f>
        <v/>
      </c>
      <c r="V68" s="18">
        <f>IF(U20="",0,IF(V20&gt;15,VLOOKUP(U20,Nursing!$A$3:$D$51,4,FALSE)*V20*100/60,VLOOKUP(U20,Nursing!$A$3:$D$51,3,FALSE)*V20*100/60))</f>
        <v>0</v>
      </c>
    </row>
    <row r="69" spans="1:22" ht="14.25" hidden="1" customHeight="1" x14ac:dyDescent="0.25">
      <c r="A69" t="s">
        <v>145</v>
      </c>
      <c r="B69" s="44"/>
      <c r="C69" s="18" t="str">
        <f t="shared" si="0"/>
        <v/>
      </c>
      <c r="D69" s="18">
        <f>IF(C21="",0,IF(D21&gt;15,VLOOKUP(C21,Nursing!$A$3:$D$51,4,FALSE)*D21*100/60,VLOOKUP(C21,Nursing!$A$3:$D$51,3,FALSE)*D21*100/60))</f>
        <v>0</v>
      </c>
      <c r="E69" s="18" t="str">
        <f t="shared" ref="E69" si="82">IF(E21="","",IF(F69=0,CONCATENATE(F21," - ",E21),""))</f>
        <v/>
      </c>
      <c r="F69" s="18">
        <f>IF(E21="",0,IF(F21&gt;15,VLOOKUP(E21,Nursing!$A$3:$D$51,4,FALSE)*F21*100/60,VLOOKUP(E21,Nursing!$A$3:$D$51,3,FALSE)*F21*100/60))</f>
        <v>0</v>
      </c>
      <c r="G69" s="18" t="str">
        <f t="shared" ref="G69" si="83">IF(G21="","",IF(H69=0,CONCATENATE(H21," - ",G21),""))</f>
        <v/>
      </c>
      <c r="H69" s="18">
        <f>IF(G21="",0,IF(H21&gt;15,VLOOKUP(G21,Nursing!$A$3:$D$51,4,FALSE)*H21*100/60,VLOOKUP(G21,Nursing!$A$3:$D$51,3,FALSE)*H21*100/60))</f>
        <v>0</v>
      </c>
      <c r="I69" s="18" t="str">
        <f t="shared" ref="I69" si="84">IF(I21="","",IF(J69=0,CONCATENATE(J21," - ",I21),""))</f>
        <v/>
      </c>
      <c r="J69" s="18">
        <f>IF(I21="",0,IF(J21&gt;15,VLOOKUP(I21,Nursing!$A$3:$D$51,4,FALSE)*J21*100/60,VLOOKUP(I21,Nursing!$A$3:$D$51,3,FALSE)*J21*100/60))</f>
        <v>0</v>
      </c>
      <c r="K69" s="18" t="str">
        <f t="shared" ref="K69" si="85">IF(K21="","",IF(L69=0,CONCATENATE(L21," - ",K21),""))</f>
        <v/>
      </c>
      <c r="L69" s="18">
        <f>IF(K21="",0,IF(L21&gt;15,VLOOKUP(K21,Nursing!$A$3:$D$51,4,FALSE)*L21*100/60,VLOOKUP(K21,Nursing!$A$3:$D$51,3,FALSE)*L21*100/60))</f>
        <v>0</v>
      </c>
      <c r="M69" s="18" t="str">
        <f t="shared" ref="M69" si="86">IF(M21="","",IF(N69=0,CONCATENATE(N21," - ",M21),""))</f>
        <v/>
      </c>
      <c r="N69" s="18">
        <f>IF(M21="",0,IF(N21&gt;15,VLOOKUP(M21,Nursing!$A$3:$D$51,4,FALSE)*N21*100/60,VLOOKUP(M21,Nursing!$A$3:$D$51,3,FALSE)*N21*100/60))</f>
        <v>0</v>
      </c>
      <c r="O69" s="18" t="str">
        <f t="shared" ref="O69" si="87">IF(O21="","",IF(P69=0,CONCATENATE(P21," - ",O21),""))</f>
        <v/>
      </c>
      <c r="P69" s="18">
        <f>IF(O21="",0,IF(P21&gt;15,VLOOKUP(O21,Nursing!$A$3:$D$51,4,FALSE)*P21*100/60,VLOOKUP(O21,Nursing!$A$3:$D$51,3,FALSE)*P21*100/60))</f>
        <v>0</v>
      </c>
      <c r="Q69" s="18" t="str">
        <f t="shared" ref="Q69" si="88">IF(Q21="","",IF(R69=0,CONCATENATE(R21," - ",Q21),""))</f>
        <v/>
      </c>
      <c r="R69" s="18">
        <f>IF(Q21="",0,IF(R21&gt;15,VLOOKUP(Q21,Nursing!$A$3:$D$51,4,FALSE)*R21*100/60,VLOOKUP(Q21,Nursing!$A$3:$D$51,3,FALSE)*R21*100/60))</f>
        <v>0</v>
      </c>
      <c r="S69" s="18" t="str">
        <f t="shared" ref="S69" si="89">IF(S21="","",IF(T69=0,CONCATENATE(T21," - ",S21),""))</f>
        <v/>
      </c>
      <c r="T69" s="18">
        <f>IF(S21="",0,IF(T21&gt;15,VLOOKUP(S21,Nursing!$A$3:$D$51,4,FALSE)*T21*100/60,VLOOKUP(S21,Nursing!$A$3:$D$51,3,FALSE)*T21*100/60))</f>
        <v>0</v>
      </c>
      <c r="U69" s="18" t="str">
        <f t="shared" ref="U69" si="90">IF(U21="","",IF(V69=0,CONCATENATE(V21," - ",U21),""))</f>
        <v/>
      </c>
      <c r="V69" s="18">
        <f>IF(U21="",0,IF(V21&gt;15,VLOOKUP(U21,Nursing!$A$3:$D$51,4,FALSE)*V21*100/60,VLOOKUP(U21,Nursing!$A$3:$D$51,3,FALSE)*V21*100/60))</f>
        <v>0</v>
      </c>
    </row>
    <row r="70" spans="1:22" ht="14.25" hidden="1" customHeight="1" x14ac:dyDescent="0.25">
      <c r="A70" t="s">
        <v>146</v>
      </c>
      <c r="B70" s="44"/>
      <c r="C70" s="18" t="str">
        <f t="shared" si="0"/>
        <v/>
      </c>
      <c r="D70" s="18">
        <f>IF(C22="",0,IF(D22&gt;15,VLOOKUP(C22,Nursing!$A$3:$D$51,4,FALSE)*D22*100/60,VLOOKUP(C22,Nursing!$A$3:$D$51,3,FALSE)*D22*100/60))</f>
        <v>0</v>
      </c>
      <c r="E70" s="18" t="str">
        <f t="shared" ref="E70" si="91">IF(E22="","",IF(F70=0,CONCATENATE(F22," - ",E22),""))</f>
        <v/>
      </c>
      <c r="F70" s="18">
        <f>IF(E22="",0,IF(F22&gt;15,VLOOKUP(E22,Nursing!$A$3:$D$51,4,FALSE)*F22*100/60,VLOOKUP(E22,Nursing!$A$3:$D$51,3,FALSE)*F22*100/60))</f>
        <v>0</v>
      </c>
      <c r="G70" s="18" t="str">
        <f t="shared" ref="G70" si="92">IF(G22="","",IF(H70=0,CONCATENATE(H22," - ",G22),""))</f>
        <v/>
      </c>
      <c r="H70" s="18">
        <f>IF(G22="",0,IF(H22&gt;15,VLOOKUP(G22,Nursing!$A$3:$D$51,4,FALSE)*H22*100/60,VLOOKUP(G22,Nursing!$A$3:$D$51,3,FALSE)*H22*100/60))</f>
        <v>0</v>
      </c>
      <c r="I70" s="18" t="str">
        <f t="shared" ref="I70" si="93">IF(I22="","",IF(J70=0,CONCATENATE(J22," - ",I22),""))</f>
        <v/>
      </c>
      <c r="J70" s="18">
        <f>IF(I22="",0,IF(J22&gt;15,VLOOKUP(I22,Nursing!$A$3:$D$51,4,FALSE)*J22*100/60,VLOOKUP(I22,Nursing!$A$3:$D$51,3,FALSE)*J22*100/60))</f>
        <v>0</v>
      </c>
      <c r="K70" s="18" t="str">
        <f t="shared" ref="K70" si="94">IF(K22="","",IF(L70=0,CONCATENATE(L22," - ",K22),""))</f>
        <v/>
      </c>
      <c r="L70" s="18">
        <f>IF(K22="",0,IF(L22&gt;15,VLOOKUP(K22,Nursing!$A$3:$D$51,4,FALSE)*L22*100/60,VLOOKUP(K22,Nursing!$A$3:$D$51,3,FALSE)*L22*100/60))</f>
        <v>0</v>
      </c>
      <c r="M70" s="18" t="str">
        <f t="shared" ref="M70" si="95">IF(M22="","",IF(N70=0,CONCATENATE(N22," - ",M22),""))</f>
        <v/>
      </c>
      <c r="N70" s="18">
        <f>IF(M22="",0,IF(N22&gt;15,VLOOKUP(M22,Nursing!$A$3:$D$51,4,FALSE)*N22*100/60,VLOOKUP(M22,Nursing!$A$3:$D$51,3,FALSE)*N22*100/60))</f>
        <v>0</v>
      </c>
      <c r="O70" s="18" t="str">
        <f t="shared" ref="O70" si="96">IF(O22="","",IF(P70=0,CONCATENATE(P22," - ",O22),""))</f>
        <v/>
      </c>
      <c r="P70" s="18">
        <f>IF(O22="",0,IF(P22&gt;15,VLOOKUP(O22,Nursing!$A$3:$D$51,4,FALSE)*P22*100/60,VLOOKUP(O22,Nursing!$A$3:$D$51,3,FALSE)*P22*100/60))</f>
        <v>0</v>
      </c>
      <c r="Q70" s="18" t="str">
        <f t="shared" ref="Q70" si="97">IF(Q22="","",IF(R70=0,CONCATENATE(R22," - ",Q22),""))</f>
        <v/>
      </c>
      <c r="R70" s="18">
        <f>IF(Q22="",0,IF(R22&gt;15,VLOOKUP(Q22,Nursing!$A$3:$D$51,4,FALSE)*R22*100/60,VLOOKUP(Q22,Nursing!$A$3:$D$51,3,FALSE)*R22*100/60))</f>
        <v>0</v>
      </c>
      <c r="S70" s="18" t="str">
        <f t="shared" ref="S70" si="98">IF(S22="","",IF(T70=0,CONCATENATE(T22," - ",S22),""))</f>
        <v/>
      </c>
      <c r="T70" s="18">
        <f>IF(S22="",0,IF(T22&gt;15,VLOOKUP(S22,Nursing!$A$3:$D$51,4,FALSE)*T22*100/60,VLOOKUP(S22,Nursing!$A$3:$D$51,3,FALSE)*T22*100/60))</f>
        <v>0</v>
      </c>
      <c r="U70" s="18" t="str">
        <f t="shared" ref="U70" si="99">IF(U22="","",IF(V70=0,CONCATENATE(V22," - ",U22),""))</f>
        <v/>
      </c>
      <c r="V70" s="18">
        <f>IF(U22="",0,IF(V22&gt;15,VLOOKUP(U22,Nursing!$A$3:$D$51,4,FALSE)*V22*100/60,VLOOKUP(U22,Nursing!$A$3:$D$51,3,FALSE)*V22*100/60))</f>
        <v>0</v>
      </c>
    </row>
    <row r="71" spans="1:22" ht="14.25" hidden="1" customHeight="1" x14ac:dyDescent="0.25">
      <c r="B71" s="44"/>
      <c r="C71" s="18" t="str">
        <f t="shared" si="0"/>
        <v/>
      </c>
      <c r="D71" s="18">
        <f>IF(C23="",0,IF(D23&gt;15,VLOOKUP(C23,Nursing!$A$3:$D$51,4,FALSE)*D23*100/60,VLOOKUP(C23,Nursing!$A$3:$D$51,3,FALSE)*D23*100/60))</f>
        <v>0</v>
      </c>
      <c r="E71" s="18" t="str">
        <f t="shared" ref="E71" si="100">IF(E23="","",IF(F71=0,CONCATENATE(F23," - ",E23),""))</f>
        <v/>
      </c>
      <c r="F71" s="18">
        <f>IF(E23="",0,IF(F23&gt;15,VLOOKUP(E23,Nursing!$A$3:$D$51,4,FALSE)*F23*100/60,VLOOKUP(E23,Nursing!$A$3:$D$51,3,FALSE)*F23*100/60))</f>
        <v>0</v>
      </c>
      <c r="G71" s="18" t="str">
        <f t="shared" ref="G71" si="101">IF(G23="","",IF(H71=0,CONCATENATE(H23," - ",G23),""))</f>
        <v/>
      </c>
      <c r="H71" s="18">
        <f>IF(G23="",0,IF(H23&gt;15,VLOOKUP(G23,Nursing!$A$3:$D$51,4,FALSE)*H23*100/60,VLOOKUP(G23,Nursing!$A$3:$D$51,3,FALSE)*H23*100/60))</f>
        <v>0</v>
      </c>
      <c r="I71" s="18" t="str">
        <f t="shared" ref="I71" si="102">IF(I23="","",IF(J71=0,CONCATENATE(J23," - ",I23),""))</f>
        <v/>
      </c>
      <c r="J71" s="18">
        <f>IF(I23="",0,IF(J23&gt;15,VLOOKUP(I23,Nursing!$A$3:$D$51,4,FALSE)*J23*100/60,VLOOKUP(I23,Nursing!$A$3:$D$51,3,FALSE)*J23*100/60))</f>
        <v>0</v>
      </c>
      <c r="K71" s="18" t="str">
        <f t="shared" ref="K71" si="103">IF(K23="","",IF(L71=0,CONCATENATE(L23," - ",K23),""))</f>
        <v/>
      </c>
      <c r="L71" s="18">
        <f>IF(K23="",0,IF(L23&gt;15,VLOOKUP(K23,Nursing!$A$3:$D$51,4,FALSE)*L23*100/60,VLOOKUP(K23,Nursing!$A$3:$D$51,3,FALSE)*L23*100/60))</f>
        <v>0</v>
      </c>
      <c r="M71" s="18" t="str">
        <f t="shared" ref="M71" si="104">IF(M23="","",IF(N71=0,CONCATENATE(N23," - ",M23),""))</f>
        <v/>
      </c>
      <c r="N71" s="18">
        <f>IF(M23="",0,IF(N23&gt;15,VLOOKUP(M23,Nursing!$A$3:$D$51,4,FALSE)*N23*100/60,VLOOKUP(M23,Nursing!$A$3:$D$51,3,FALSE)*N23*100/60))</f>
        <v>0</v>
      </c>
      <c r="O71" s="18" t="str">
        <f t="shared" ref="O71" si="105">IF(O23="","",IF(P71=0,CONCATENATE(P23," - ",O23),""))</f>
        <v/>
      </c>
      <c r="P71" s="18">
        <f>IF(O23="",0,IF(P23&gt;15,VLOOKUP(O23,Nursing!$A$3:$D$51,4,FALSE)*P23*100/60,VLOOKUP(O23,Nursing!$A$3:$D$51,3,FALSE)*P23*100/60))</f>
        <v>0</v>
      </c>
      <c r="Q71" s="18" t="str">
        <f t="shared" ref="Q71" si="106">IF(Q23="","",IF(R71=0,CONCATENATE(R23," - ",Q23),""))</f>
        <v/>
      </c>
      <c r="R71" s="18">
        <f>IF(Q23="",0,IF(R23&gt;15,VLOOKUP(Q23,Nursing!$A$3:$D$51,4,FALSE)*R23*100/60,VLOOKUP(Q23,Nursing!$A$3:$D$51,3,FALSE)*R23*100/60))</f>
        <v>0</v>
      </c>
      <c r="S71" s="18" t="str">
        <f t="shared" ref="S71" si="107">IF(S23="","",IF(T71=0,CONCATENATE(T23," - ",S23),""))</f>
        <v/>
      </c>
      <c r="T71" s="18">
        <f>IF(S23="",0,IF(T23&gt;15,VLOOKUP(S23,Nursing!$A$3:$D$51,4,FALSE)*T23*100/60,VLOOKUP(S23,Nursing!$A$3:$D$51,3,FALSE)*T23*100/60))</f>
        <v>0</v>
      </c>
      <c r="U71" s="18" t="str">
        <f t="shared" ref="U71" si="108">IF(U23="","",IF(V71=0,CONCATENATE(V23," - ",U23),""))</f>
        <v/>
      </c>
      <c r="V71" s="18">
        <f>IF(U23="",0,IF(V23&gt;15,VLOOKUP(U23,Nursing!$A$3:$D$51,4,FALSE)*V23*100/60,VLOOKUP(U23,Nursing!$A$3:$D$51,3,FALSE)*V23*100/60))</f>
        <v>0</v>
      </c>
    </row>
    <row r="72" spans="1:22" ht="14.25" hidden="1" customHeight="1" x14ac:dyDescent="0.25">
      <c r="B72" s="44"/>
      <c r="C72" s="18" t="str">
        <f t="shared" si="0"/>
        <v/>
      </c>
      <c r="D72" s="18">
        <f>IF(C24="",0,IF(D24&gt;15,VLOOKUP(C24,Nursing!$A$3:$D$51,4,FALSE)*D24*100/60,VLOOKUP(C24,Nursing!$A$3:$D$51,3,FALSE)*D24*100/60))</f>
        <v>0</v>
      </c>
      <c r="E72" s="18" t="str">
        <f t="shared" ref="E72" si="109">IF(E24="","",IF(F72=0,CONCATENATE(F24," - ",E24),""))</f>
        <v/>
      </c>
      <c r="F72" s="18">
        <f>IF(E24="",0,IF(F24&gt;15,VLOOKUP(E24,Nursing!$A$3:$D$51,4,FALSE)*F24*100/60,VLOOKUP(E24,Nursing!$A$3:$D$51,3,FALSE)*F24*100/60))</f>
        <v>0</v>
      </c>
      <c r="G72" s="18" t="str">
        <f t="shared" ref="G72" si="110">IF(G24="","",IF(H72=0,CONCATENATE(H24," - ",G24),""))</f>
        <v/>
      </c>
      <c r="H72" s="18">
        <f>IF(G24="",0,IF(H24&gt;15,VLOOKUP(G24,Nursing!$A$3:$D$51,4,FALSE)*H24*100/60,VLOOKUP(G24,Nursing!$A$3:$D$51,3,FALSE)*H24*100/60))</f>
        <v>0</v>
      </c>
      <c r="I72" s="18" t="str">
        <f t="shared" ref="I72" si="111">IF(I24="","",IF(J72=0,CONCATENATE(J24," - ",I24),""))</f>
        <v/>
      </c>
      <c r="J72" s="18">
        <f>IF(I24="",0,IF(J24&gt;15,VLOOKUP(I24,Nursing!$A$3:$D$51,4,FALSE)*J24*100/60,VLOOKUP(I24,Nursing!$A$3:$D$51,3,FALSE)*J24*100/60))</f>
        <v>0</v>
      </c>
      <c r="K72" s="18" t="str">
        <f t="shared" ref="K72" si="112">IF(K24="","",IF(L72=0,CONCATENATE(L24," - ",K24),""))</f>
        <v/>
      </c>
      <c r="L72" s="18">
        <f>IF(K24="",0,IF(L24&gt;15,VLOOKUP(K24,Nursing!$A$3:$D$51,4,FALSE)*L24*100/60,VLOOKUP(K24,Nursing!$A$3:$D$51,3,FALSE)*L24*100/60))</f>
        <v>0</v>
      </c>
      <c r="M72" s="18" t="str">
        <f t="shared" ref="M72" si="113">IF(M24="","",IF(N72=0,CONCATENATE(N24," - ",M24),""))</f>
        <v/>
      </c>
      <c r="N72" s="18">
        <f>IF(M24="",0,IF(N24&gt;15,VLOOKUP(M24,Nursing!$A$3:$D$51,4,FALSE)*N24*100/60,VLOOKUP(M24,Nursing!$A$3:$D$51,3,FALSE)*N24*100/60))</f>
        <v>0</v>
      </c>
      <c r="O72" s="18" t="str">
        <f t="shared" ref="O72" si="114">IF(O24="","",IF(P72=0,CONCATENATE(P24," - ",O24),""))</f>
        <v/>
      </c>
      <c r="P72" s="18">
        <f>IF(O24="",0,IF(P24&gt;15,VLOOKUP(O24,Nursing!$A$3:$D$51,4,FALSE)*P24*100/60,VLOOKUP(O24,Nursing!$A$3:$D$51,3,FALSE)*P24*100/60))</f>
        <v>0</v>
      </c>
      <c r="Q72" s="18" t="str">
        <f t="shared" ref="Q72" si="115">IF(Q24="","",IF(R72=0,CONCATENATE(R24," - ",Q24),""))</f>
        <v/>
      </c>
      <c r="R72" s="18">
        <f>IF(Q24="",0,IF(R24&gt;15,VLOOKUP(Q24,Nursing!$A$3:$D$51,4,FALSE)*R24*100/60,VLOOKUP(Q24,Nursing!$A$3:$D$51,3,FALSE)*R24*100/60))</f>
        <v>0</v>
      </c>
      <c r="S72" s="18" t="str">
        <f t="shared" ref="S72" si="116">IF(S24="","",IF(T72=0,CONCATENATE(T24," - ",S24),""))</f>
        <v/>
      </c>
      <c r="T72" s="18">
        <f>IF(S24="",0,IF(T24&gt;15,VLOOKUP(S24,Nursing!$A$3:$D$51,4,FALSE)*T24*100/60,VLOOKUP(S24,Nursing!$A$3:$D$51,3,FALSE)*T24*100/60))</f>
        <v>0</v>
      </c>
      <c r="U72" s="18" t="str">
        <f t="shared" ref="U72" si="117">IF(U24="","",IF(V72=0,CONCATENATE(V24," - ",U24),""))</f>
        <v/>
      </c>
      <c r="V72" s="18">
        <f>IF(U24="",0,IF(V24&gt;15,VLOOKUP(U24,Nursing!$A$3:$D$51,4,FALSE)*V24*100/60,VLOOKUP(U24,Nursing!$A$3:$D$51,3,FALSE)*V24*100/60))</f>
        <v>0</v>
      </c>
    </row>
    <row r="73" spans="1:22" ht="14.25" hidden="1" customHeight="1" x14ac:dyDescent="0.25">
      <c r="B73" s="44"/>
      <c r="C73" s="19" t="str">
        <f t="shared" ref="C73:R73" si="118">IF(C27="","",C27)</f>
        <v/>
      </c>
      <c r="D73" s="19" t="str">
        <f t="shared" si="118"/>
        <v/>
      </c>
      <c r="E73" s="19" t="str">
        <f t="shared" si="118"/>
        <v/>
      </c>
      <c r="F73" s="19" t="str">
        <f t="shared" si="118"/>
        <v/>
      </c>
      <c r="G73" s="19" t="str">
        <f t="shared" si="118"/>
        <v/>
      </c>
      <c r="H73" s="19" t="str">
        <f t="shared" si="118"/>
        <v/>
      </c>
      <c r="I73" s="19" t="str">
        <f t="shared" si="118"/>
        <v/>
      </c>
      <c r="J73" s="19" t="str">
        <f t="shared" si="118"/>
        <v/>
      </c>
      <c r="K73" s="19" t="str">
        <f t="shared" si="118"/>
        <v/>
      </c>
      <c r="L73" s="19" t="str">
        <f t="shared" si="118"/>
        <v/>
      </c>
      <c r="M73" s="19" t="str">
        <f t="shared" si="118"/>
        <v/>
      </c>
      <c r="N73" s="19" t="str">
        <f t="shared" si="118"/>
        <v/>
      </c>
      <c r="O73" s="19" t="str">
        <f t="shared" si="118"/>
        <v/>
      </c>
      <c r="P73" s="19" t="str">
        <f t="shared" si="118"/>
        <v/>
      </c>
      <c r="Q73" s="19" t="str">
        <f t="shared" si="118"/>
        <v/>
      </c>
      <c r="R73" s="19" t="str">
        <f t="shared" si="118"/>
        <v/>
      </c>
      <c r="S73" s="19" t="str">
        <f t="shared" ref="S73:V73" si="119">IF(S27="","",S27)</f>
        <v/>
      </c>
      <c r="T73" s="19" t="str">
        <f t="shared" si="119"/>
        <v/>
      </c>
      <c r="U73" s="19" t="str">
        <f t="shared" si="119"/>
        <v/>
      </c>
      <c r="V73" s="19" t="str">
        <f t="shared" si="119"/>
        <v/>
      </c>
    </row>
    <row r="74" spans="1:22" ht="14.25" hidden="1" customHeight="1" x14ac:dyDescent="0.25">
      <c r="B74" s="44"/>
      <c r="C74" s="19" t="str">
        <f t="shared" ref="C74:R74" si="120">IF(C28="","",C28)</f>
        <v/>
      </c>
      <c r="D74" s="19" t="str">
        <f t="shared" si="120"/>
        <v/>
      </c>
      <c r="E74" s="19" t="str">
        <f t="shared" si="120"/>
        <v/>
      </c>
      <c r="F74" s="19" t="str">
        <f t="shared" si="120"/>
        <v/>
      </c>
      <c r="G74" s="19" t="str">
        <f t="shared" si="120"/>
        <v/>
      </c>
      <c r="H74" s="19" t="str">
        <f t="shared" si="120"/>
        <v/>
      </c>
      <c r="I74" s="19" t="str">
        <f t="shared" si="120"/>
        <v/>
      </c>
      <c r="J74" s="19" t="str">
        <f t="shared" si="120"/>
        <v/>
      </c>
      <c r="K74" s="19" t="str">
        <f t="shared" si="120"/>
        <v/>
      </c>
      <c r="L74" s="19" t="str">
        <f t="shared" si="120"/>
        <v/>
      </c>
      <c r="M74" s="19" t="str">
        <f t="shared" si="120"/>
        <v/>
      </c>
      <c r="N74" s="19" t="str">
        <f t="shared" si="120"/>
        <v/>
      </c>
      <c r="O74" s="19" t="str">
        <f t="shared" si="120"/>
        <v/>
      </c>
      <c r="P74" s="19" t="str">
        <f t="shared" si="120"/>
        <v/>
      </c>
      <c r="Q74" s="19" t="str">
        <f t="shared" si="120"/>
        <v/>
      </c>
      <c r="R74" s="19" t="str">
        <f t="shared" si="120"/>
        <v/>
      </c>
      <c r="S74" s="19" t="str">
        <f t="shared" ref="S74:V74" si="121">IF(S28="","",S28)</f>
        <v/>
      </c>
      <c r="T74" s="19" t="str">
        <f t="shared" si="121"/>
        <v/>
      </c>
      <c r="U74" s="19" t="str">
        <f t="shared" si="121"/>
        <v/>
      </c>
      <c r="V74" s="19" t="str">
        <f t="shared" si="121"/>
        <v/>
      </c>
    </row>
    <row r="75" spans="1:22" ht="14.25" hidden="1" customHeight="1" x14ac:dyDescent="0.25">
      <c r="B75" s="44"/>
      <c r="C75" s="19" t="str">
        <f t="shared" ref="C75:D75" si="122">IF(C29="","",C29)</f>
        <v/>
      </c>
      <c r="D75" s="19" t="str">
        <f t="shared" si="122"/>
        <v/>
      </c>
      <c r="E75" s="19" t="str">
        <f t="shared" ref="E75:F75" si="123">IF(E29="","",E29)</f>
        <v/>
      </c>
      <c r="F75" s="19" t="str">
        <f t="shared" si="123"/>
        <v/>
      </c>
      <c r="G75" s="19" t="str">
        <f t="shared" ref="G75:H75" si="124">IF(G29="","",G29)</f>
        <v/>
      </c>
      <c r="H75" s="19" t="str">
        <f t="shared" si="124"/>
        <v/>
      </c>
      <c r="I75" s="19" t="str">
        <f t="shared" ref="I75:J75" si="125">IF(I29="","",I29)</f>
        <v/>
      </c>
      <c r="J75" s="19" t="str">
        <f t="shared" si="125"/>
        <v/>
      </c>
      <c r="K75" s="19" t="str">
        <f t="shared" ref="K75:L75" si="126">IF(K29="","",K29)</f>
        <v/>
      </c>
      <c r="L75" s="19" t="str">
        <f t="shared" si="126"/>
        <v/>
      </c>
      <c r="M75" s="19" t="str">
        <f t="shared" ref="M75:N75" si="127">IF(M29="","",M29)</f>
        <v/>
      </c>
      <c r="N75" s="19" t="str">
        <f t="shared" si="127"/>
        <v/>
      </c>
      <c r="O75" s="19" t="str">
        <f t="shared" ref="O75:P75" si="128">IF(O29="","",O29)</f>
        <v/>
      </c>
      <c r="P75" s="19" t="str">
        <f t="shared" si="128"/>
        <v/>
      </c>
      <c r="Q75" s="19" t="str">
        <f t="shared" ref="Q75:R75" si="129">IF(Q29="","",Q29)</f>
        <v/>
      </c>
      <c r="R75" s="19" t="str">
        <f t="shared" si="129"/>
        <v/>
      </c>
      <c r="S75" s="19" t="str">
        <f t="shared" ref="S75:V75" si="130">IF(S29="","",S29)</f>
        <v/>
      </c>
      <c r="T75" s="19" t="str">
        <f t="shared" si="130"/>
        <v/>
      </c>
      <c r="U75" s="19" t="str">
        <f t="shared" si="130"/>
        <v/>
      </c>
      <c r="V75" s="19" t="str">
        <f t="shared" si="130"/>
        <v/>
      </c>
    </row>
    <row r="76" spans="1:22" ht="14.25" hidden="1" customHeight="1" x14ac:dyDescent="0.25">
      <c r="B76" s="44"/>
      <c r="C76" s="19" t="str">
        <f t="shared" ref="C76:D76" si="131">IF(C30="","",C30)</f>
        <v/>
      </c>
      <c r="D76" s="19" t="str">
        <f t="shared" si="131"/>
        <v/>
      </c>
      <c r="E76" s="19" t="str">
        <f t="shared" ref="E76:F76" si="132">IF(E30="","",E30)</f>
        <v/>
      </c>
      <c r="F76" s="19" t="str">
        <f t="shared" si="132"/>
        <v/>
      </c>
      <c r="G76" s="19" t="str">
        <f t="shared" ref="G76:H76" si="133">IF(G30="","",G30)</f>
        <v/>
      </c>
      <c r="H76" s="19" t="str">
        <f t="shared" si="133"/>
        <v/>
      </c>
      <c r="I76" s="19" t="str">
        <f t="shared" ref="I76:J76" si="134">IF(I30="","",I30)</f>
        <v/>
      </c>
      <c r="J76" s="19" t="str">
        <f t="shared" si="134"/>
        <v/>
      </c>
      <c r="K76" s="19" t="str">
        <f t="shared" ref="K76:L76" si="135">IF(K30="","",K30)</f>
        <v/>
      </c>
      <c r="L76" s="19" t="str">
        <f t="shared" si="135"/>
        <v/>
      </c>
      <c r="M76" s="19" t="str">
        <f t="shared" ref="M76:N76" si="136">IF(M30="","",M30)</f>
        <v/>
      </c>
      <c r="N76" s="19" t="str">
        <f t="shared" si="136"/>
        <v/>
      </c>
      <c r="O76" s="19" t="str">
        <f t="shared" ref="O76:P76" si="137">IF(O30="","",O30)</f>
        <v/>
      </c>
      <c r="P76" s="19" t="str">
        <f t="shared" si="137"/>
        <v/>
      </c>
      <c r="Q76" s="19" t="str">
        <f t="shared" ref="Q76:R76" si="138">IF(Q30="","",Q30)</f>
        <v/>
      </c>
      <c r="R76" s="19" t="str">
        <f t="shared" si="138"/>
        <v/>
      </c>
      <c r="S76" s="19" t="str">
        <f t="shared" ref="S76:V76" si="139">IF(S30="","",S30)</f>
        <v/>
      </c>
      <c r="T76" s="19" t="str">
        <f t="shared" si="139"/>
        <v/>
      </c>
      <c r="U76" s="19" t="str">
        <f t="shared" si="139"/>
        <v/>
      </c>
      <c r="V76" s="19" t="str">
        <f t="shared" si="139"/>
        <v/>
      </c>
    </row>
    <row r="77" spans="1:22" ht="14.25" hidden="1" customHeight="1" x14ac:dyDescent="0.25">
      <c r="B77" s="44"/>
      <c r="C77" s="19" t="str">
        <f t="shared" ref="C77:D77" si="140">IF(C31="","",C31)</f>
        <v/>
      </c>
      <c r="D77" s="19" t="str">
        <f t="shared" si="140"/>
        <v/>
      </c>
      <c r="E77" s="19" t="str">
        <f t="shared" ref="E77:F77" si="141">IF(E31="","",E31)</f>
        <v/>
      </c>
      <c r="F77" s="19" t="str">
        <f t="shared" si="141"/>
        <v/>
      </c>
      <c r="G77" s="19" t="str">
        <f t="shared" ref="G77:H77" si="142">IF(G31="","",G31)</f>
        <v/>
      </c>
      <c r="H77" s="19" t="str">
        <f t="shared" si="142"/>
        <v/>
      </c>
      <c r="I77" s="19" t="str">
        <f t="shared" ref="I77:J77" si="143">IF(I31="","",I31)</f>
        <v/>
      </c>
      <c r="J77" s="19" t="str">
        <f t="shared" si="143"/>
        <v/>
      </c>
      <c r="K77" s="19" t="str">
        <f t="shared" ref="K77:L77" si="144">IF(K31="","",K31)</f>
        <v/>
      </c>
      <c r="L77" s="19" t="str">
        <f t="shared" si="144"/>
        <v/>
      </c>
      <c r="M77" s="19" t="str">
        <f t="shared" ref="M77:N77" si="145">IF(M31="","",M31)</f>
        <v/>
      </c>
      <c r="N77" s="19" t="str">
        <f t="shared" si="145"/>
        <v/>
      </c>
      <c r="O77" s="19" t="str">
        <f t="shared" ref="O77:P77" si="146">IF(O31="","",O31)</f>
        <v/>
      </c>
      <c r="P77" s="19" t="str">
        <f t="shared" si="146"/>
        <v/>
      </c>
      <c r="Q77" s="19" t="str">
        <f t="shared" ref="Q77:R77" si="147">IF(Q31="","",Q31)</f>
        <v/>
      </c>
      <c r="R77" s="19" t="str">
        <f t="shared" si="147"/>
        <v/>
      </c>
      <c r="S77" s="19" t="str">
        <f t="shared" ref="S77:V77" si="148">IF(S31="","",S31)</f>
        <v/>
      </c>
      <c r="T77" s="19" t="str">
        <f t="shared" si="148"/>
        <v/>
      </c>
      <c r="U77" s="19" t="str">
        <f t="shared" si="148"/>
        <v/>
      </c>
      <c r="V77" s="19" t="str">
        <f t="shared" si="148"/>
        <v/>
      </c>
    </row>
    <row r="78" spans="1:22" ht="14.25" hidden="1" customHeight="1" x14ac:dyDescent="0.25">
      <c r="B78" s="44"/>
      <c r="C78" s="19" t="str">
        <f t="shared" ref="C78:D78" si="149">IF(C32="","",C32)</f>
        <v/>
      </c>
      <c r="D78" s="19" t="str">
        <f t="shared" si="149"/>
        <v/>
      </c>
      <c r="E78" s="19" t="str">
        <f t="shared" ref="E78:F78" si="150">IF(E32="","",E32)</f>
        <v/>
      </c>
      <c r="F78" s="19" t="str">
        <f t="shared" si="150"/>
        <v/>
      </c>
      <c r="G78" s="19" t="str">
        <f t="shared" ref="G78:H78" si="151">IF(G32="","",G32)</f>
        <v/>
      </c>
      <c r="H78" s="19" t="str">
        <f t="shared" si="151"/>
        <v/>
      </c>
      <c r="I78" s="19" t="str">
        <f t="shared" ref="I78:J78" si="152">IF(I32="","",I32)</f>
        <v/>
      </c>
      <c r="J78" s="19" t="str">
        <f t="shared" si="152"/>
        <v/>
      </c>
      <c r="K78" s="19" t="str">
        <f t="shared" ref="K78:L78" si="153">IF(K32="","",K32)</f>
        <v/>
      </c>
      <c r="L78" s="19" t="str">
        <f t="shared" si="153"/>
        <v/>
      </c>
      <c r="M78" s="19" t="str">
        <f t="shared" ref="M78:N78" si="154">IF(M32="","",M32)</f>
        <v/>
      </c>
      <c r="N78" s="19" t="str">
        <f t="shared" si="154"/>
        <v/>
      </c>
      <c r="O78" s="19" t="str">
        <f t="shared" ref="O78:P78" si="155">IF(O32="","",O32)</f>
        <v/>
      </c>
      <c r="P78" s="19" t="str">
        <f t="shared" si="155"/>
        <v/>
      </c>
      <c r="Q78" s="19" t="str">
        <f t="shared" ref="Q78:R78" si="156">IF(Q32="","",Q32)</f>
        <v/>
      </c>
      <c r="R78" s="19" t="str">
        <f t="shared" si="156"/>
        <v/>
      </c>
      <c r="S78" s="19" t="str">
        <f t="shared" ref="S78:V78" si="157">IF(S32="","",S32)</f>
        <v/>
      </c>
      <c r="T78" s="19" t="str">
        <f t="shared" si="157"/>
        <v/>
      </c>
      <c r="U78" s="19" t="str">
        <f t="shared" si="157"/>
        <v/>
      </c>
      <c r="V78" s="19" t="str">
        <f t="shared" si="157"/>
        <v/>
      </c>
    </row>
    <row r="79" spans="1:22" ht="14.25" hidden="1" customHeight="1" x14ac:dyDescent="0.25">
      <c r="B79" s="44"/>
      <c r="C79" s="19" t="str">
        <f t="shared" ref="C79:D79" si="158">IF(C33="","",C33)</f>
        <v/>
      </c>
      <c r="D79" s="19" t="str">
        <f t="shared" si="158"/>
        <v/>
      </c>
      <c r="E79" s="19" t="str">
        <f t="shared" ref="E79:F79" si="159">IF(E33="","",E33)</f>
        <v/>
      </c>
      <c r="F79" s="19" t="str">
        <f t="shared" si="159"/>
        <v/>
      </c>
      <c r="G79" s="19" t="str">
        <f t="shared" ref="G79:H79" si="160">IF(G33="","",G33)</f>
        <v/>
      </c>
      <c r="H79" s="19" t="str">
        <f t="shared" si="160"/>
        <v/>
      </c>
      <c r="I79" s="19" t="str">
        <f t="shared" ref="I79:J79" si="161">IF(I33="","",I33)</f>
        <v/>
      </c>
      <c r="J79" s="19" t="str">
        <f t="shared" si="161"/>
        <v/>
      </c>
      <c r="K79" s="19" t="str">
        <f t="shared" ref="K79:L79" si="162">IF(K33="","",K33)</f>
        <v/>
      </c>
      <c r="L79" s="19" t="str">
        <f t="shared" si="162"/>
        <v/>
      </c>
      <c r="M79" s="19" t="str">
        <f t="shared" ref="M79:N79" si="163">IF(M33="","",M33)</f>
        <v/>
      </c>
      <c r="N79" s="19" t="str">
        <f t="shared" si="163"/>
        <v/>
      </c>
      <c r="O79" s="19" t="str">
        <f t="shared" ref="O79:P79" si="164">IF(O33="","",O33)</f>
        <v/>
      </c>
      <c r="P79" s="19" t="str">
        <f t="shared" si="164"/>
        <v/>
      </c>
      <c r="Q79" s="19" t="str">
        <f t="shared" ref="Q79:R79" si="165">IF(Q33="","",Q33)</f>
        <v/>
      </c>
      <c r="R79" s="19" t="str">
        <f t="shared" si="165"/>
        <v/>
      </c>
      <c r="S79" s="19" t="str">
        <f t="shared" ref="S79:V79" si="166">IF(S33="","",S33)</f>
        <v/>
      </c>
      <c r="T79" s="19" t="str">
        <f t="shared" si="166"/>
        <v/>
      </c>
      <c r="U79" s="19" t="str">
        <f t="shared" si="166"/>
        <v/>
      </c>
      <c r="V79" s="19" t="str">
        <f t="shared" si="166"/>
        <v/>
      </c>
    </row>
    <row r="80" spans="1:22" ht="14.25" hidden="1" customHeight="1" x14ac:dyDescent="0.25">
      <c r="B80" s="44"/>
      <c r="C80" s="19" t="str">
        <f t="shared" ref="C80:D80" si="167">IF(C34="","",C34)</f>
        <v/>
      </c>
      <c r="D80" s="19" t="str">
        <f t="shared" si="167"/>
        <v/>
      </c>
      <c r="E80" s="19" t="str">
        <f t="shared" ref="E80:F80" si="168">IF(E34="","",E34)</f>
        <v/>
      </c>
      <c r="F80" s="19" t="str">
        <f t="shared" si="168"/>
        <v/>
      </c>
      <c r="G80" s="19" t="str">
        <f t="shared" ref="G80:H80" si="169">IF(G34="","",G34)</f>
        <v/>
      </c>
      <c r="H80" s="19" t="str">
        <f t="shared" si="169"/>
        <v/>
      </c>
      <c r="I80" s="19" t="str">
        <f t="shared" ref="I80:J80" si="170">IF(I34="","",I34)</f>
        <v/>
      </c>
      <c r="J80" s="19" t="str">
        <f t="shared" si="170"/>
        <v/>
      </c>
      <c r="K80" s="19" t="str">
        <f t="shared" ref="K80:L80" si="171">IF(K34="","",K34)</f>
        <v/>
      </c>
      <c r="L80" s="19" t="str">
        <f t="shared" si="171"/>
        <v/>
      </c>
      <c r="M80" s="19" t="str">
        <f t="shared" ref="M80:N80" si="172">IF(M34="","",M34)</f>
        <v/>
      </c>
      <c r="N80" s="19" t="str">
        <f t="shared" si="172"/>
        <v/>
      </c>
      <c r="O80" s="19" t="str">
        <f t="shared" ref="O80:P80" si="173">IF(O34="","",O34)</f>
        <v/>
      </c>
      <c r="P80" s="19" t="str">
        <f t="shared" si="173"/>
        <v/>
      </c>
      <c r="Q80" s="19" t="str">
        <f t="shared" ref="Q80:R80" si="174">IF(Q34="","",Q34)</f>
        <v/>
      </c>
      <c r="R80" s="19" t="str">
        <f t="shared" si="174"/>
        <v/>
      </c>
      <c r="S80" s="19" t="str">
        <f t="shared" ref="S80:V80" si="175">IF(S34="","",S34)</f>
        <v/>
      </c>
      <c r="T80" s="19" t="str">
        <f t="shared" si="175"/>
        <v/>
      </c>
      <c r="U80" s="19" t="str">
        <f t="shared" si="175"/>
        <v/>
      </c>
      <c r="V80" s="19" t="str">
        <f t="shared" si="175"/>
        <v/>
      </c>
    </row>
    <row r="81" spans="2:22" ht="14.25" hidden="1" customHeight="1" x14ac:dyDescent="0.25">
      <c r="B81" s="44"/>
      <c r="C81" s="19" t="str">
        <f t="shared" ref="C81:D81" si="176">IF(C35="","",C35)</f>
        <v/>
      </c>
      <c r="D81" s="19" t="str">
        <f t="shared" si="176"/>
        <v/>
      </c>
      <c r="E81" s="19" t="str">
        <f t="shared" ref="E81:F81" si="177">IF(E35="","",E35)</f>
        <v/>
      </c>
      <c r="F81" s="19" t="str">
        <f t="shared" si="177"/>
        <v/>
      </c>
      <c r="G81" s="19" t="str">
        <f t="shared" ref="G81:H81" si="178">IF(G35="","",G35)</f>
        <v/>
      </c>
      <c r="H81" s="19" t="str">
        <f t="shared" si="178"/>
        <v/>
      </c>
      <c r="I81" s="19" t="str">
        <f t="shared" ref="I81:J81" si="179">IF(I35="","",I35)</f>
        <v/>
      </c>
      <c r="J81" s="19" t="str">
        <f t="shared" si="179"/>
        <v/>
      </c>
      <c r="K81" s="19" t="str">
        <f t="shared" ref="K81:L81" si="180">IF(K35="","",K35)</f>
        <v/>
      </c>
      <c r="L81" s="19" t="str">
        <f t="shared" si="180"/>
        <v/>
      </c>
      <c r="M81" s="19" t="str">
        <f t="shared" ref="M81:N81" si="181">IF(M35="","",M35)</f>
        <v/>
      </c>
      <c r="N81" s="19" t="str">
        <f t="shared" si="181"/>
        <v/>
      </c>
      <c r="O81" s="19" t="str">
        <f t="shared" ref="O81:P81" si="182">IF(O35="","",O35)</f>
        <v/>
      </c>
      <c r="P81" s="19" t="str">
        <f t="shared" si="182"/>
        <v/>
      </c>
      <c r="Q81" s="19" t="str">
        <f t="shared" ref="Q81:R81" si="183">IF(Q35="","",Q35)</f>
        <v/>
      </c>
      <c r="R81" s="19" t="str">
        <f t="shared" si="183"/>
        <v/>
      </c>
      <c r="S81" s="19" t="str">
        <f t="shared" ref="S81:V81" si="184">IF(S35="","",S35)</f>
        <v/>
      </c>
      <c r="T81" s="19" t="str">
        <f t="shared" si="184"/>
        <v/>
      </c>
      <c r="U81" s="19" t="str">
        <f t="shared" si="184"/>
        <v/>
      </c>
      <c r="V81" s="19" t="str">
        <f t="shared" si="184"/>
        <v/>
      </c>
    </row>
    <row r="82" spans="2:22" ht="14.25" hidden="1" customHeight="1" x14ac:dyDescent="0.25">
      <c r="B82" s="44"/>
      <c r="C82" s="19" t="str">
        <f t="shared" ref="C82:D82" si="185">IF(C36="","",C36)</f>
        <v/>
      </c>
      <c r="D82" s="19" t="str">
        <f t="shared" si="185"/>
        <v/>
      </c>
      <c r="E82" s="19" t="str">
        <f t="shared" ref="E82:F82" si="186">IF(E36="","",E36)</f>
        <v/>
      </c>
      <c r="F82" s="19" t="str">
        <f t="shared" si="186"/>
        <v/>
      </c>
      <c r="G82" s="19" t="str">
        <f t="shared" ref="G82:H82" si="187">IF(G36="","",G36)</f>
        <v/>
      </c>
      <c r="H82" s="19" t="str">
        <f t="shared" si="187"/>
        <v/>
      </c>
      <c r="I82" s="19" t="str">
        <f t="shared" ref="I82:J82" si="188">IF(I36="","",I36)</f>
        <v/>
      </c>
      <c r="J82" s="19" t="str">
        <f t="shared" si="188"/>
        <v/>
      </c>
      <c r="K82" s="19" t="str">
        <f t="shared" ref="K82:L82" si="189">IF(K36="","",K36)</f>
        <v/>
      </c>
      <c r="L82" s="19" t="str">
        <f t="shared" si="189"/>
        <v/>
      </c>
      <c r="M82" s="19" t="str">
        <f t="shared" ref="M82:N82" si="190">IF(M36="","",M36)</f>
        <v/>
      </c>
      <c r="N82" s="19" t="str">
        <f t="shared" si="190"/>
        <v/>
      </c>
      <c r="O82" s="19" t="str">
        <f t="shared" ref="O82:P82" si="191">IF(O36="","",O36)</f>
        <v/>
      </c>
      <c r="P82" s="19" t="str">
        <f t="shared" si="191"/>
        <v/>
      </c>
      <c r="Q82" s="19" t="str">
        <f t="shared" ref="Q82:R82" si="192">IF(Q36="","",Q36)</f>
        <v/>
      </c>
      <c r="R82" s="19" t="str">
        <f t="shared" si="192"/>
        <v/>
      </c>
      <c r="S82" s="19" t="str">
        <f t="shared" ref="S82:V82" si="193">IF(S36="","",S36)</f>
        <v/>
      </c>
      <c r="T82" s="19" t="str">
        <f t="shared" si="193"/>
        <v/>
      </c>
      <c r="U82" s="19" t="str">
        <f t="shared" si="193"/>
        <v/>
      </c>
      <c r="V82" s="19" t="str">
        <f t="shared" si="193"/>
        <v/>
      </c>
    </row>
    <row r="83" spans="2:22" ht="14.25" hidden="1" customHeight="1" x14ac:dyDescent="0.25">
      <c r="B83" s="44"/>
      <c r="C83" s="19" t="str">
        <f t="shared" ref="C83:D83" si="194">IF(C37="","",C37)</f>
        <v/>
      </c>
      <c r="D83" s="19" t="str">
        <f t="shared" si="194"/>
        <v/>
      </c>
      <c r="E83" s="19" t="str">
        <f t="shared" ref="E83:F83" si="195">IF(E37="","",E37)</f>
        <v/>
      </c>
      <c r="F83" s="19" t="str">
        <f t="shared" si="195"/>
        <v/>
      </c>
      <c r="G83" s="19" t="str">
        <f t="shared" ref="G83:H83" si="196">IF(G37="","",G37)</f>
        <v/>
      </c>
      <c r="H83" s="19" t="str">
        <f t="shared" si="196"/>
        <v/>
      </c>
      <c r="I83" s="19" t="str">
        <f t="shared" ref="I83:J83" si="197">IF(I37="","",I37)</f>
        <v/>
      </c>
      <c r="J83" s="19" t="str">
        <f t="shared" si="197"/>
        <v/>
      </c>
      <c r="K83" s="19" t="str">
        <f t="shared" ref="K83:L83" si="198">IF(K37="","",K37)</f>
        <v/>
      </c>
      <c r="L83" s="19" t="str">
        <f t="shared" si="198"/>
        <v/>
      </c>
      <c r="M83" s="19" t="str">
        <f t="shared" ref="M83:N83" si="199">IF(M37="","",M37)</f>
        <v/>
      </c>
      <c r="N83" s="19" t="str">
        <f t="shared" si="199"/>
        <v/>
      </c>
      <c r="O83" s="19" t="str">
        <f t="shared" ref="O83:P83" si="200">IF(O37="","",O37)</f>
        <v/>
      </c>
      <c r="P83" s="19" t="str">
        <f t="shared" si="200"/>
        <v/>
      </c>
      <c r="Q83" s="19" t="str">
        <f t="shared" ref="Q83:R83" si="201">IF(Q37="","",Q37)</f>
        <v/>
      </c>
      <c r="R83" s="19" t="str">
        <f t="shared" si="201"/>
        <v/>
      </c>
      <c r="S83" s="19" t="str">
        <f t="shared" ref="S83:V83" si="202">IF(S37="","",S37)</f>
        <v/>
      </c>
      <c r="T83" s="19" t="str">
        <f t="shared" si="202"/>
        <v/>
      </c>
      <c r="U83" s="19" t="str">
        <f t="shared" si="202"/>
        <v/>
      </c>
      <c r="V83" s="19" t="str">
        <f t="shared" si="202"/>
        <v/>
      </c>
    </row>
    <row r="84" spans="2:22" ht="14.25" hidden="1" customHeight="1" x14ac:dyDescent="0.25">
      <c r="B84" s="44"/>
      <c r="C84" s="19" t="str">
        <f t="shared" ref="C84:D84" si="203">IF(C38="","",C38)</f>
        <v/>
      </c>
      <c r="D84" s="19" t="str">
        <f t="shared" si="203"/>
        <v/>
      </c>
      <c r="E84" s="19" t="str">
        <f t="shared" ref="E84:F84" si="204">IF(E38="","",E38)</f>
        <v/>
      </c>
      <c r="F84" s="19" t="str">
        <f t="shared" si="204"/>
        <v/>
      </c>
      <c r="G84" s="19" t="str">
        <f t="shared" ref="G84:H84" si="205">IF(G38="","",G38)</f>
        <v/>
      </c>
      <c r="H84" s="19" t="str">
        <f t="shared" si="205"/>
        <v/>
      </c>
      <c r="I84" s="19" t="str">
        <f t="shared" ref="I84:J84" si="206">IF(I38="","",I38)</f>
        <v/>
      </c>
      <c r="J84" s="19" t="str">
        <f t="shared" si="206"/>
        <v/>
      </c>
      <c r="K84" s="19" t="str">
        <f t="shared" ref="K84:L84" si="207">IF(K38="","",K38)</f>
        <v/>
      </c>
      <c r="L84" s="19" t="str">
        <f t="shared" si="207"/>
        <v/>
      </c>
      <c r="M84" s="19" t="str">
        <f t="shared" ref="M84:N84" si="208">IF(M38="","",M38)</f>
        <v/>
      </c>
      <c r="N84" s="19" t="str">
        <f t="shared" si="208"/>
        <v/>
      </c>
      <c r="O84" s="19" t="str">
        <f t="shared" ref="O84:P84" si="209">IF(O38="","",O38)</f>
        <v/>
      </c>
      <c r="P84" s="19" t="str">
        <f t="shared" si="209"/>
        <v/>
      </c>
      <c r="Q84" s="19" t="str">
        <f t="shared" ref="Q84:R84" si="210">IF(Q38="","",Q38)</f>
        <v/>
      </c>
      <c r="R84" s="19" t="str">
        <f t="shared" si="210"/>
        <v/>
      </c>
      <c r="S84" s="19" t="str">
        <f t="shared" ref="S84:V84" si="211">IF(S38="","",S38)</f>
        <v/>
      </c>
      <c r="T84" s="19" t="str">
        <f t="shared" si="211"/>
        <v/>
      </c>
      <c r="U84" s="19" t="str">
        <f t="shared" si="211"/>
        <v/>
      </c>
      <c r="V84" s="19" t="str">
        <f t="shared" si="211"/>
        <v/>
      </c>
    </row>
    <row r="85" spans="2:22" ht="14.25" hidden="1" customHeight="1" x14ac:dyDescent="0.25">
      <c r="B85" s="44"/>
      <c r="C85" s="19" t="str">
        <f t="shared" ref="C85:D85" si="212">IF(C39="","",C39)</f>
        <v/>
      </c>
      <c r="D85" s="19" t="str">
        <f t="shared" si="212"/>
        <v/>
      </c>
      <c r="E85" s="19" t="str">
        <f t="shared" ref="E85:F85" si="213">IF(E39="","",E39)</f>
        <v/>
      </c>
      <c r="F85" s="19" t="str">
        <f t="shared" si="213"/>
        <v/>
      </c>
      <c r="G85" s="19" t="str">
        <f t="shared" ref="G85:H85" si="214">IF(G39="","",G39)</f>
        <v/>
      </c>
      <c r="H85" s="19" t="str">
        <f t="shared" si="214"/>
        <v/>
      </c>
      <c r="I85" s="19" t="str">
        <f t="shared" ref="I85:J85" si="215">IF(I39="","",I39)</f>
        <v/>
      </c>
      <c r="J85" s="19" t="str">
        <f t="shared" si="215"/>
        <v/>
      </c>
      <c r="K85" s="19" t="str">
        <f t="shared" ref="K85:L85" si="216">IF(K39="","",K39)</f>
        <v/>
      </c>
      <c r="L85" s="19" t="str">
        <f t="shared" si="216"/>
        <v/>
      </c>
      <c r="M85" s="19" t="str">
        <f t="shared" ref="M85:N85" si="217">IF(M39="","",M39)</f>
        <v/>
      </c>
      <c r="N85" s="19" t="str">
        <f t="shared" si="217"/>
        <v/>
      </c>
      <c r="O85" s="19" t="str">
        <f t="shared" ref="O85:P85" si="218">IF(O39="","",O39)</f>
        <v/>
      </c>
      <c r="P85" s="19" t="str">
        <f t="shared" si="218"/>
        <v/>
      </c>
      <c r="Q85" s="19" t="str">
        <f t="shared" ref="Q85:R85" si="219">IF(Q39="","",Q39)</f>
        <v/>
      </c>
      <c r="R85" s="19" t="str">
        <f t="shared" si="219"/>
        <v/>
      </c>
      <c r="S85" s="19" t="str">
        <f t="shared" ref="S85:V85" si="220">IF(S39="","",S39)</f>
        <v/>
      </c>
      <c r="T85" s="19" t="str">
        <f t="shared" si="220"/>
        <v/>
      </c>
      <c r="U85" s="19" t="str">
        <f t="shared" si="220"/>
        <v/>
      </c>
      <c r="V85" s="19" t="str">
        <f t="shared" si="220"/>
        <v/>
      </c>
    </row>
    <row r="86" spans="2:22" ht="14.25" hidden="1" customHeight="1" x14ac:dyDescent="0.25">
      <c r="B86" s="44"/>
      <c r="C86" s="19" t="str">
        <f t="shared" ref="C86:D86" si="221">IF(C40="","",C40)</f>
        <v/>
      </c>
      <c r="D86" s="19" t="str">
        <f t="shared" si="221"/>
        <v/>
      </c>
      <c r="E86" s="19" t="str">
        <f t="shared" ref="E86:F86" si="222">IF(E40="","",E40)</f>
        <v/>
      </c>
      <c r="F86" s="19" t="str">
        <f t="shared" si="222"/>
        <v/>
      </c>
      <c r="G86" s="19" t="str">
        <f t="shared" ref="G86:H86" si="223">IF(G40="","",G40)</f>
        <v/>
      </c>
      <c r="H86" s="19" t="str">
        <f t="shared" si="223"/>
        <v/>
      </c>
      <c r="I86" s="19" t="str">
        <f t="shared" ref="I86:J86" si="224">IF(I40="","",I40)</f>
        <v/>
      </c>
      <c r="J86" s="19" t="str">
        <f t="shared" si="224"/>
        <v/>
      </c>
      <c r="K86" s="19" t="str">
        <f t="shared" ref="K86:L86" si="225">IF(K40="","",K40)</f>
        <v/>
      </c>
      <c r="L86" s="19" t="str">
        <f t="shared" si="225"/>
        <v/>
      </c>
      <c r="M86" s="19" t="str">
        <f t="shared" ref="M86:N86" si="226">IF(M40="","",M40)</f>
        <v/>
      </c>
      <c r="N86" s="19" t="str">
        <f t="shared" si="226"/>
        <v/>
      </c>
      <c r="O86" s="19" t="str">
        <f t="shared" ref="O86:P86" si="227">IF(O40="","",O40)</f>
        <v/>
      </c>
      <c r="P86" s="19" t="str">
        <f t="shared" si="227"/>
        <v/>
      </c>
      <c r="Q86" s="19" t="str">
        <f t="shared" ref="Q86:R86" si="228">IF(Q40="","",Q40)</f>
        <v/>
      </c>
      <c r="R86" s="19" t="str">
        <f t="shared" si="228"/>
        <v/>
      </c>
      <c r="S86" s="19" t="str">
        <f t="shared" ref="S86:V86" si="229">IF(S40="","",S40)</f>
        <v/>
      </c>
      <c r="T86" s="19" t="str">
        <f t="shared" si="229"/>
        <v/>
      </c>
      <c r="U86" s="19" t="str">
        <f t="shared" si="229"/>
        <v/>
      </c>
      <c r="V86" s="19" t="str">
        <f t="shared" si="229"/>
        <v/>
      </c>
    </row>
    <row r="87" spans="2:22" ht="14.25" hidden="1" customHeight="1" x14ac:dyDescent="0.25">
      <c r="B87" s="44"/>
      <c r="C87" s="19" t="str">
        <f t="shared" ref="C87:D87" si="230">IF(C41="","",C41)</f>
        <v/>
      </c>
      <c r="D87" s="19" t="str">
        <f t="shared" si="230"/>
        <v/>
      </c>
      <c r="E87" s="19" t="str">
        <f t="shared" ref="E87:F87" si="231">IF(E41="","",E41)</f>
        <v/>
      </c>
      <c r="F87" s="19" t="str">
        <f t="shared" si="231"/>
        <v/>
      </c>
      <c r="G87" s="19" t="str">
        <f t="shared" ref="G87:H87" si="232">IF(G41="","",G41)</f>
        <v/>
      </c>
      <c r="H87" s="19" t="str">
        <f t="shared" si="232"/>
        <v/>
      </c>
      <c r="I87" s="19" t="str">
        <f t="shared" ref="I87:J87" si="233">IF(I41="","",I41)</f>
        <v/>
      </c>
      <c r="J87" s="19" t="str">
        <f t="shared" si="233"/>
        <v/>
      </c>
      <c r="K87" s="19" t="str">
        <f t="shared" ref="K87:L87" si="234">IF(K41="","",K41)</f>
        <v/>
      </c>
      <c r="L87" s="19" t="str">
        <f t="shared" si="234"/>
        <v/>
      </c>
      <c r="M87" s="19" t="str">
        <f t="shared" ref="M87:N87" si="235">IF(M41="","",M41)</f>
        <v/>
      </c>
      <c r="N87" s="19" t="str">
        <f t="shared" si="235"/>
        <v/>
      </c>
      <c r="O87" s="19" t="str">
        <f t="shared" ref="O87:P87" si="236">IF(O41="","",O41)</f>
        <v/>
      </c>
      <c r="P87" s="19" t="str">
        <f t="shared" si="236"/>
        <v/>
      </c>
      <c r="Q87" s="19" t="str">
        <f t="shared" ref="Q87:R87" si="237">IF(Q41="","",Q41)</f>
        <v/>
      </c>
      <c r="R87" s="19" t="str">
        <f t="shared" si="237"/>
        <v/>
      </c>
      <c r="S87" s="19" t="str">
        <f t="shared" ref="S87:V87" si="238">IF(S41="","",S41)</f>
        <v/>
      </c>
      <c r="T87" s="19" t="str">
        <f t="shared" si="238"/>
        <v/>
      </c>
      <c r="U87" s="19" t="str">
        <f t="shared" si="238"/>
        <v/>
      </c>
      <c r="V87" s="19" t="str">
        <f t="shared" si="238"/>
        <v/>
      </c>
    </row>
    <row r="88" spans="2:22" ht="14.25" hidden="1" customHeight="1" x14ac:dyDescent="0.25">
      <c r="B88" s="44"/>
      <c r="C88" s="19" t="str">
        <f t="shared" ref="C88:D88" si="239">IF(C42="","",C42)</f>
        <v/>
      </c>
      <c r="D88" s="19" t="str">
        <f t="shared" si="239"/>
        <v/>
      </c>
      <c r="E88" s="19" t="str">
        <f t="shared" ref="E88:F88" si="240">IF(E42="","",E42)</f>
        <v/>
      </c>
      <c r="F88" s="19" t="str">
        <f t="shared" si="240"/>
        <v/>
      </c>
      <c r="G88" s="19" t="str">
        <f t="shared" ref="G88:H88" si="241">IF(G42="","",G42)</f>
        <v/>
      </c>
      <c r="H88" s="19" t="str">
        <f t="shared" si="241"/>
        <v/>
      </c>
      <c r="I88" s="19" t="str">
        <f t="shared" ref="I88:J88" si="242">IF(I42="","",I42)</f>
        <v/>
      </c>
      <c r="J88" s="19" t="str">
        <f t="shared" si="242"/>
        <v/>
      </c>
      <c r="K88" s="19" t="str">
        <f t="shared" ref="K88:L88" si="243">IF(K42="","",K42)</f>
        <v/>
      </c>
      <c r="L88" s="19" t="str">
        <f t="shared" si="243"/>
        <v/>
      </c>
      <c r="M88" s="19" t="str">
        <f t="shared" ref="M88:N88" si="244">IF(M42="","",M42)</f>
        <v/>
      </c>
      <c r="N88" s="19" t="str">
        <f t="shared" si="244"/>
        <v/>
      </c>
      <c r="O88" s="19" t="str">
        <f t="shared" ref="O88:P88" si="245">IF(O42="","",O42)</f>
        <v/>
      </c>
      <c r="P88" s="19" t="str">
        <f t="shared" si="245"/>
        <v/>
      </c>
      <c r="Q88" s="19" t="str">
        <f t="shared" ref="Q88:R88" si="246">IF(Q42="","",Q42)</f>
        <v/>
      </c>
      <c r="R88" s="19" t="str">
        <f t="shared" si="246"/>
        <v/>
      </c>
      <c r="S88" s="19" t="str">
        <f t="shared" ref="S88:V88" si="247">IF(S42="","",S42)</f>
        <v/>
      </c>
      <c r="T88" s="19" t="str">
        <f t="shared" si="247"/>
        <v/>
      </c>
      <c r="U88" s="19" t="str">
        <f t="shared" si="247"/>
        <v/>
      </c>
      <c r="V88" s="19" t="str">
        <f t="shared" si="247"/>
        <v/>
      </c>
    </row>
    <row r="89" spans="2:22" ht="14.25" hidden="1" customHeight="1" x14ac:dyDescent="0.25">
      <c r="B89" s="44"/>
      <c r="C89" s="19" t="str">
        <f t="shared" ref="C89:D89" si="248">IF(C43="","",C43)</f>
        <v/>
      </c>
      <c r="D89" s="19" t="str">
        <f t="shared" si="248"/>
        <v/>
      </c>
      <c r="E89" s="19" t="str">
        <f t="shared" ref="E89:F89" si="249">IF(E43="","",E43)</f>
        <v/>
      </c>
      <c r="F89" s="19" t="str">
        <f t="shared" si="249"/>
        <v/>
      </c>
      <c r="G89" s="19" t="str">
        <f t="shared" ref="G89:H89" si="250">IF(G43="","",G43)</f>
        <v/>
      </c>
      <c r="H89" s="19" t="str">
        <f t="shared" si="250"/>
        <v/>
      </c>
      <c r="I89" s="19" t="str">
        <f t="shared" ref="I89:J89" si="251">IF(I43="","",I43)</f>
        <v/>
      </c>
      <c r="J89" s="19" t="str">
        <f t="shared" si="251"/>
        <v/>
      </c>
      <c r="K89" s="19" t="str">
        <f t="shared" ref="K89:L89" si="252">IF(K43="","",K43)</f>
        <v/>
      </c>
      <c r="L89" s="19" t="str">
        <f t="shared" si="252"/>
        <v/>
      </c>
      <c r="M89" s="19" t="str">
        <f t="shared" ref="M89:N89" si="253">IF(M43="","",M43)</f>
        <v/>
      </c>
      <c r="N89" s="19" t="str">
        <f t="shared" si="253"/>
        <v/>
      </c>
      <c r="O89" s="19" t="str">
        <f t="shared" ref="O89:P89" si="254">IF(O43="","",O43)</f>
        <v/>
      </c>
      <c r="P89" s="19" t="str">
        <f t="shared" si="254"/>
        <v/>
      </c>
      <c r="Q89" s="19" t="str">
        <f t="shared" ref="Q89:R89" si="255">IF(Q43="","",Q43)</f>
        <v/>
      </c>
      <c r="R89" s="19" t="str">
        <f t="shared" si="255"/>
        <v/>
      </c>
      <c r="S89" s="19" t="str">
        <f t="shared" ref="S89:V89" si="256">IF(S43="","",S43)</f>
        <v/>
      </c>
      <c r="T89" s="19" t="str">
        <f t="shared" si="256"/>
        <v/>
      </c>
      <c r="U89" s="19" t="str">
        <f t="shared" si="256"/>
        <v/>
      </c>
      <c r="V89" s="19" t="str">
        <f t="shared" si="256"/>
        <v/>
      </c>
    </row>
    <row r="90" spans="2:22" ht="14.25" hidden="1" customHeight="1" x14ac:dyDescent="0.25">
      <c r="B90" s="44"/>
      <c r="C90" s="19" t="str">
        <f t="shared" ref="C90:D90" si="257">IF(C44="","",C44)</f>
        <v/>
      </c>
      <c r="D90" s="19" t="str">
        <f t="shared" si="257"/>
        <v/>
      </c>
      <c r="E90" s="19" t="str">
        <f t="shared" ref="E90:F90" si="258">IF(E44="","",E44)</f>
        <v/>
      </c>
      <c r="F90" s="19" t="str">
        <f t="shared" si="258"/>
        <v/>
      </c>
      <c r="G90" s="19" t="str">
        <f t="shared" ref="G90:H90" si="259">IF(G44="","",G44)</f>
        <v/>
      </c>
      <c r="H90" s="19" t="str">
        <f t="shared" si="259"/>
        <v/>
      </c>
      <c r="I90" s="19" t="str">
        <f t="shared" ref="I90:J90" si="260">IF(I44="","",I44)</f>
        <v/>
      </c>
      <c r="J90" s="19" t="str">
        <f t="shared" si="260"/>
        <v/>
      </c>
      <c r="K90" s="19" t="str">
        <f t="shared" ref="K90:L90" si="261">IF(K44="","",K44)</f>
        <v/>
      </c>
      <c r="L90" s="19" t="str">
        <f t="shared" si="261"/>
        <v/>
      </c>
      <c r="M90" s="19" t="str">
        <f t="shared" ref="M90:N90" si="262">IF(M44="","",M44)</f>
        <v/>
      </c>
      <c r="N90" s="19" t="str">
        <f t="shared" si="262"/>
        <v/>
      </c>
      <c r="O90" s="19" t="str">
        <f t="shared" ref="O90:P90" si="263">IF(O44="","",O44)</f>
        <v/>
      </c>
      <c r="P90" s="19" t="str">
        <f t="shared" si="263"/>
        <v/>
      </c>
      <c r="Q90" s="19" t="str">
        <f t="shared" ref="Q90:R90" si="264">IF(Q44="","",Q44)</f>
        <v/>
      </c>
      <c r="R90" s="19" t="str">
        <f t="shared" si="264"/>
        <v/>
      </c>
      <c r="S90" s="19" t="str">
        <f t="shared" ref="S90:V90" si="265">IF(S44="","",S44)</f>
        <v/>
      </c>
      <c r="T90" s="19" t="str">
        <f t="shared" si="265"/>
        <v/>
      </c>
      <c r="U90" s="19" t="str">
        <f t="shared" si="265"/>
        <v/>
      </c>
      <c r="V90" s="19" t="str">
        <f t="shared" si="265"/>
        <v/>
      </c>
    </row>
    <row r="91" spans="2:22" ht="14.25" hidden="1" customHeight="1" x14ac:dyDescent="0.25">
      <c r="B91" s="44"/>
      <c r="C91" s="19" t="str">
        <f t="shared" ref="C91:D91" si="266">IF(C45="","",C45)</f>
        <v/>
      </c>
      <c r="D91" s="19" t="str">
        <f t="shared" si="266"/>
        <v/>
      </c>
      <c r="E91" s="19" t="str">
        <f t="shared" ref="E91:F91" si="267">IF(E45="","",E45)</f>
        <v/>
      </c>
      <c r="F91" s="19" t="str">
        <f t="shared" si="267"/>
        <v/>
      </c>
      <c r="G91" s="19" t="str">
        <f t="shared" ref="G91:H91" si="268">IF(G45="","",G45)</f>
        <v/>
      </c>
      <c r="H91" s="19" t="str">
        <f t="shared" si="268"/>
        <v/>
      </c>
      <c r="I91" s="19" t="str">
        <f t="shared" ref="I91:J91" si="269">IF(I45="","",I45)</f>
        <v/>
      </c>
      <c r="J91" s="19" t="str">
        <f t="shared" si="269"/>
        <v/>
      </c>
      <c r="K91" s="19" t="str">
        <f t="shared" ref="K91:L91" si="270">IF(K45="","",K45)</f>
        <v/>
      </c>
      <c r="L91" s="19" t="str">
        <f t="shared" si="270"/>
        <v/>
      </c>
      <c r="M91" s="19" t="str">
        <f t="shared" ref="M91:N91" si="271">IF(M45="","",M45)</f>
        <v/>
      </c>
      <c r="N91" s="19" t="str">
        <f t="shared" si="271"/>
        <v/>
      </c>
      <c r="O91" s="19" t="str">
        <f t="shared" ref="O91:P91" si="272">IF(O45="","",O45)</f>
        <v/>
      </c>
      <c r="P91" s="19" t="str">
        <f t="shared" si="272"/>
        <v/>
      </c>
      <c r="Q91" s="19" t="str">
        <f t="shared" ref="Q91:R91" si="273">IF(Q45="","",Q45)</f>
        <v/>
      </c>
      <c r="R91" s="19" t="str">
        <f t="shared" si="273"/>
        <v/>
      </c>
      <c r="S91" s="19" t="str">
        <f t="shared" ref="S91:V91" si="274">IF(S45="","",S45)</f>
        <v/>
      </c>
      <c r="T91" s="19" t="str">
        <f t="shared" si="274"/>
        <v/>
      </c>
      <c r="U91" s="19" t="str">
        <f t="shared" si="274"/>
        <v/>
      </c>
      <c r="V91" s="19" t="str">
        <f t="shared" si="274"/>
        <v/>
      </c>
    </row>
    <row r="92" spans="2:22" ht="14.25" hidden="1" customHeight="1" x14ac:dyDescent="0.25">
      <c r="B92" s="44"/>
      <c r="C92" s="19" t="str">
        <f t="shared" ref="C92:D92" si="275">IF(C46="","",C46)</f>
        <v/>
      </c>
      <c r="D92" s="19" t="str">
        <f t="shared" si="275"/>
        <v/>
      </c>
      <c r="E92" s="19" t="str">
        <f t="shared" ref="E92:F92" si="276">IF(E46="","",E46)</f>
        <v/>
      </c>
      <c r="F92" s="19" t="str">
        <f t="shared" si="276"/>
        <v/>
      </c>
      <c r="G92" s="19" t="str">
        <f t="shared" ref="G92:H92" si="277">IF(G46="","",G46)</f>
        <v/>
      </c>
      <c r="H92" s="19" t="str">
        <f t="shared" si="277"/>
        <v/>
      </c>
      <c r="I92" s="19" t="str">
        <f t="shared" ref="I92:J92" si="278">IF(I46="","",I46)</f>
        <v/>
      </c>
      <c r="J92" s="19" t="str">
        <f t="shared" si="278"/>
        <v/>
      </c>
      <c r="K92" s="19" t="str">
        <f t="shared" ref="K92:L92" si="279">IF(K46="","",K46)</f>
        <v/>
      </c>
      <c r="L92" s="19" t="str">
        <f t="shared" si="279"/>
        <v/>
      </c>
      <c r="M92" s="19" t="str">
        <f t="shared" ref="M92:N92" si="280">IF(M46="","",M46)</f>
        <v/>
      </c>
      <c r="N92" s="19" t="str">
        <f t="shared" si="280"/>
        <v/>
      </c>
      <c r="O92" s="19" t="str">
        <f t="shared" ref="O92:P92" si="281">IF(O46="","",O46)</f>
        <v/>
      </c>
      <c r="P92" s="19" t="str">
        <f t="shared" si="281"/>
        <v/>
      </c>
      <c r="Q92" s="19" t="str">
        <f t="shared" ref="Q92:R92" si="282">IF(Q46="","",Q46)</f>
        <v/>
      </c>
      <c r="R92" s="19" t="str">
        <f t="shared" si="282"/>
        <v/>
      </c>
      <c r="S92" s="19" t="str">
        <f t="shared" ref="S92:V92" si="283">IF(S46="","",S46)</f>
        <v/>
      </c>
      <c r="T92" s="19" t="str">
        <f t="shared" si="283"/>
        <v/>
      </c>
      <c r="U92" s="19" t="str">
        <f t="shared" si="283"/>
        <v/>
      </c>
      <c r="V92" s="19" t="str">
        <f t="shared" si="283"/>
        <v/>
      </c>
    </row>
    <row r="93" spans="2:22" ht="14.25" hidden="1" customHeight="1" x14ac:dyDescent="0.25">
      <c r="B93" s="44"/>
      <c r="C93" s="19" t="str">
        <f t="shared" ref="C93:D93" si="284">IF(C47="","",C47)</f>
        <v/>
      </c>
      <c r="D93" s="19" t="str">
        <f t="shared" si="284"/>
        <v/>
      </c>
      <c r="E93" s="19" t="str">
        <f t="shared" ref="E93:F93" si="285">IF(E47="","",E47)</f>
        <v/>
      </c>
      <c r="F93" s="19" t="str">
        <f t="shared" si="285"/>
        <v/>
      </c>
      <c r="G93" s="19" t="str">
        <f t="shared" ref="G93:H93" si="286">IF(G47="","",G47)</f>
        <v/>
      </c>
      <c r="H93" s="19" t="str">
        <f t="shared" si="286"/>
        <v/>
      </c>
      <c r="I93" s="19" t="str">
        <f t="shared" ref="I93:J93" si="287">IF(I47="","",I47)</f>
        <v/>
      </c>
      <c r="J93" s="19" t="str">
        <f t="shared" si="287"/>
        <v/>
      </c>
      <c r="K93" s="19" t="str">
        <f t="shared" ref="K93:L93" si="288">IF(K47="","",K47)</f>
        <v/>
      </c>
      <c r="L93" s="19" t="str">
        <f t="shared" si="288"/>
        <v/>
      </c>
      <c r="M93" s="19" t="str">
        <f t="shared" ref="M93:N93" si="289">IF(M47="","",M47)</f>
        <v/>
      </c>
      <c r="N93" s="19" t="str">
        <f t="shared" si="289"/>
        <v/>
      </c>
      <c r="O93" s="19" t="str">
        <f t="shared" ref="O93:P93" si="290">IF(O47="","",O47)</f>
        <v/>
      </c>
      <c r="P93" s="19" t="str">
        <f t="shared" si="290"/>
        <v/>
      </c>
      <c r="Q93" s="19" t="str">
        <f t="shared" ref="Q93:R93" si="291">IF(Q47="","",Q47)</f>
        <v/>
      </c>
      <c r="R93" s="19" t="str">
        <f t="shared" si="291"/>
        <v/>
      </c>
      <c r="S93" s="19" t="str">
        <f t="shared" ref="S93:V93" si="292">IF(S47="","",S47)</f>
        <v/>
      </c>
      <c r="T93" s="19" t="str">
        <f t="shared" si="292"/>
        <v/>
      </c>
      <c r="U93" s="19" t="str">
        <f t="shared" si="292"/>
        <v/>
      </c>
      <c r="V93" s="19" t="str">
        <f t="shared" si="292"/>
        <v/>
      </c>
    </row>
    <row r="94" spans="2:22" ht="14.25" hidden="1" customHeight="1" x14ac:dyDescent="0.25">
      <c r="B94" s="44"/>
      <c r="C94" s="20" t="str">
        <f>IF(C9="","",IF(AND(C8="Outpatient",C9&lt;31),"Utilization Level 0",IF(AND(C8="Outpatient",C9&gt;30,C9&lt;61),"Utilization Level 1",IF(AND(C8="Outpatient",C9&gt;60,C9&lt;121),"Utilization Level 2",IF(AND(C8="Outpatient",C9&gt;120,C9&lt;301),"Utilization Level 3",IF(AND(C8="Outpatient",C9&gt;300,C9&lt;481),"Utilization Level 4",IF(C8="Inpatient","Inpatient Utilization",IF(C8="Outpatient","Utilization Level 5",""))))))))</f>
        <v/>
      </c>
      <c r="D94" s="20" t="str">
        <f>IF(C94="","",IF(C94="Inpatient Utilization",C8,1))</f>
        <v/>
      </c>
      <c r="E94" s="20" t="str">
        <f>IF(E9="","",IF(AND(E8="Outpatient",E9&lt;31),"Utilization Level 0",IF(AND(E8="Outpatient",E9&gt;30,E9&lt;61),"Utilization Level 1",IF(AND(E8="Outpatient",E9&gt;60,E9&lt;121),"Utilization Level 2",IF(AND(E8="Outpatient",E9&gt;120,E9&lt;301),"Utilization Level 3",IF(AND(E8="Outpatient",E9&gt;300,E9&lt;481),"Utilization Level 4",IF(E8="Inpatient","Inpatient Utilization",IF(E8="Outpatient","Utilization Level 5",""))))))))</f>
        <v/>
      </c>
      <c r="F94" s="20" t="str">
        <f>IF(E94="","",IF(E94="Inpatient Utilization",E8,1))</f>
        <v/>
      </c>
      <c r="G94" s="20" t="str">
        <f>IF(G9="","",IF(AND(G8="Outpatient",G9&lt;31),"Utilization Level 0",IF(AND(G8="Outpatient",G9&gt;30,G9&lt;61),"Utilization Level 1",IF(AND(G8="Outpatient",G9&gt;60,G9&lt;121),"Utilization Level 2",IF(AND(G8="Outpatient",G9&gt;120,G9&lt;301),"Utilization Level 3",IF(AND(G8="Outpatient",G9&gt;300,G9&lt;481),"Utilization Level 4",IF(G8="Inpatient","Inpatient Utilization",IF(G8="Outpatient","Utilization Level 5",""))))))))</f>
        <v/>
      </c>
      <c r="H94" s="20" t="str">
        <f>IF(G94="","",IF(G94="Inpatient Utilization",G8,1))</f>
        <v/>
      </c>
      <c r="I94" s="20" t="str">
        <f>IF(I9="","",IF(AND(I8="Outpatient",I9&lt;31),"Utilization Level 0",IF(AND(I8="Outpatient",I9&gt;30,I9&lt;61),"Utilization Level 1",IF(AND(I8="Outpatient",I9&gt;60,I9&lt;121),"Utilization Level 2",IF(AND(I8="Outpatient",I9&gt;120,I9&lt;301),"Utilization Level 3",IF(AND(I8="Outpatient",I9&gt;300,I9&lt;481),"Utilization Level 4",IF(I8="Inpatient","Inpatient Utilization",IF(I8="Outpatient","Utilization Level 5",""))))))))</f>
        <v/>
      </c>
      <c r="J94" s="20" t="str">
        <f>IF(I94="","",IF(I94="Inpatient Utilization",I8,1))</f>
        <v/>
      </c>
      <c r="K94" s="20" t="str">
        <f>IF(K9="","",IF(AND(K8="Outpatient",K9&lt;31),"Utilization Level 0",IF(AND(K8="Outpatient",K9&gt;30,K9&lt;61),"Utilization Level 1",IF(AND(K8="Outpatient",K9&gt;60,K9&lt;121),"Utilization Level 2",IF(AND(K8="Outpatient",K9&gt;120,K9&lt;301),"Utilization Level 3",IF(AND(K8="Outpatient",K9&gt;300,K9&lt;481),"Utilization Level 4",IF(K8="Inpatient","Inpatient Utilization",IF(K8="Outpatient","Utilization Level 5",""))))))))</f>
        <v/>
      </c>
      <c r="L94" s="20" t="str">
        <f>IF(K94="","",IF(K94="Inpatient Utilization",K8,1))</f>
        <v/>
      </c>
      <c r="M94" s="20" t="str">
        <f>IF(M9="","",IF(AND(M8="Outpatient",M9&lt;31),"Utilization Level 0",IF(AND(M8="Outpatient",M9&gt;30,M9&lt;61),"Utilization Level 1",IF(AND(M8="Outpatient",M9&gt;60,M9&lt;121),"Utilization Level 2",IF(AND(M8="Outpatient",M9&gt;120,M9&lt;301),"Utilization Level 3",IF(AND(M8="Outpatient",M9&gt;300,M9&lt;481),"Utilization Level 4",IF(M8="Inpatient","Inpatient Utilization",IF(M8="Outpatient","Utilization Level 5",""))))))))</f>
        <v/>
      </c>
      <c r="N94" s="20" t="str">
        <f>IF(M94="","",IF(M94="Inpatient Utilization",M8,1))</f>
        <v/>
      </c>
      <c r="O94" s="20" t="str">
        <f>IF(O9="","",IF(AND(O8="Outpatient",O9&lt;31),"Utilization Level 0",IF(AND(O8="Outpatient",O9&gt;30,O9&lt;61),"Utilization Level 1",IF(AND(O8="Outpatient",O9&gt;60,O9&lt;121),"Utilization Level 2",IF(AND(O8="Outpatient",O9&gt;120,O9&lt;301),"Utilization Level 3",IF(AND(O8="Outpatient",O9&gt;300,O9&lt;481),"Utilization Level 4",IF(O8="Inpatient","Inpatient Utilization",IF(O8="Outpatient","Utilization Level 5",""))))))))</f>
        <v/>
      </c>
      <c r="P94" s="20" t="str">
        <f>IF(O94="","",IF(O94="Inpatient Utilization",O8,1))</f>
        <v/>
      </c>
      <c r="Q94" s="20" t="str">
        <f>IF(Q9="","",IF(AND(Q8="Outpatient",Q9&lt;31),"Utilization Level 0",IF(AND(Q8="Outpatient",Q9&gt;30,Q9&lt;61),"Utilization Level 1",IF(AND(Q8="Outpatient",Q9&gt;60,Q9&lt;121),"Utilization Level 2",IF(AND(Q8="Outpatient",Q9&gt;120,Q9&lt;301),"Utilization Level 3",IF(AND(Q8="Outpatient",Q9&gt;300,Q9&lt;481),"Utilization Level 4",IF(Q8="Inpatient","Inpatient Utilization",IF(Q8="Outpatient","Utilization Level 5",""))))))))</f>
        <v/>
      </c>
      <c r="R94" s="20" t="str">
        <f>IF(Q94="","",IF(Q94="Inpatient Utilization",Q8,1))</f>
        <v/>
      </c>
      <c r="S94" s="20" t="str">
        <f>IF(S9="","",IF(AND(S8="Outpatient",S9&lt;31),"Utilization Level 0",IF(AND(S8="Outpatient",S9&gt;30,S9&lt;61),"Utilization Level 1",IF(AND(S8="Outpatient",S9&gt;60,S9&lt;121),"Utilization Level 2",IF(AND(S8="Outpatient",S9&gt;120,S9&lt;301),"Utilization Level 3",IF(AND(S8="Outpatient",S9&gt;300,S9&lt;481),"Utilization Level 4",IF(S8="Inpatient","Inpatient Utilization",IF(S8="Outpatient","Utilization Level 5",""))))))))</f>
        <v/>
      </c>
      <c r="T94" s="20" t="str">
        <f>IF(S94="","",IF(S94="Inpatient Utilization",S8,1))</f>
        <v/>
      </c>
      <c r="U94" s="20" t="str">
        <f>IF(U9="","",IF(AND(U8="Outpatient",U9&lt;31),"Utilization Level 0",IF(AND(U8="Outpatient",U9&gt;30,U9&lt;61),"Utilization Level 1",IF(AND(U8="Outpatient",U9&gt;60,U9&lt;121),"Utilization Level 2",IF(AND(U8="Outpatient",U9&gt;120,U9&lt;301),"Utilization Level 3",IF(AND(U8="Outpatient",U9&gt;300,U9&lt;481),"Utilization Level 4",IF(U8="Inpatient","Inpatient Utilization",IF(U8="Outpatient","Utilization Level 5",""))))))))</f>
        <v/>
      </c>
      <c r="V94" s="20" t="str">
        <f>IF(U94="","",IF(U94="Inpatient Utilization",U8,1))</f>
        <v/>
      </c>
    </row>
    <row r="95" spans="2:22" ht="14.25" hidden="1" customHeight="1" x14ac:dyDescent="0.25">
      <c r="B95" s="37"/>
      <c r="C95" s="24" t="str">
        <f>IF(C9="","",IF(C8="Inpatient","",ROUND(C9/60,1)))</f>
        <v/>
      </c>
      <c r="D95" s="21">
        <f>IF(SUM(D59:D72)=0,0,IF((SUM(D59:D72))&lt;0.7,0.5,(ROUND((SUM(D59:D72)/0.5),0)*0.5)))</f>
        <v>0</v>
      </c>
      <c r="E95" s="24" t="str">
        <f>IF(E9="","",IF(E8="Inpatient","",ROUND(E9/60,1)))</f>
        <v/>
      </c>
      <c r="F95" s="21">
        <f>IF(SUM(F59:F72)=0,0,IF((SUM(F59:F72))&lt;0.7,0.5,(ROUND((SUM(F59:F72)/0.5),0)*0.5)))</f>
        <v>0</v>
      </c>
      <c r="G95" s="24" t="str">
        <f>IF(G9="","",IF(G8="Inpatient","",ROUND(G9/60,1)))</f>
        <v/>
      </c>
      <c r="H95" s="21">
        <f>IF(SUM(H59:H72)=0,0,IF((SUM(H59:H72))&lt;0.7,0.5,(ROUND((SUM(H59:H72)/0.5),0)*0.5)))</f>
        <v>0</v>
      </c>
      <c r="I95" s="24" t="str">
        <f>IF(I9="","",IF(I8="Inpatient","",ROUND(I9/60,1)))</f>
        <v/>
      </c>
      <c r="J95" s="21">
        <f>IF(SUM(J59:J72)=0,0,IF((SUM(J59:J72))&lt;0.7,0.5,(ROUND((SUM(J59:J72)/0.5),0)*0.5)))</f>
        <v>0</v>
      </c>
      <c r="K95" s="24" t="str">
        <f>IF(K9="","",ROUND(K9/60,1))</f>
        <v/>
      </c>
      <c r="L95" s="21">
        <f>IF(SUM(L59:L72)=0,0,IF((SUM(L59:L72))&lt;0.7,0.5,(ROUND((SUM(L59:L72)/0.5),0)*0.5)))</f>
        <v>0</v>
      </c>
      <c r="M95" s="24" t="str">
        <f>IF(M9="","",IF(M8="Inpatient","",ROUND(M9/60,1)))</f>
        <v/>
      </c>
      <c r="N95" s="21">
        <f>IF(SUM(N59:N72)=0,0,IF((SUM(N59:N72))&lt;0.7,0.5,(ROUND((SUM(N59:N72)/0.5),0)*0.5)))</f>
        <v>0</v>
      </c>
      <c r="O95" s="24" t="str">
        <f>IF(O9="","",IF(O8="Inpatient","",ROUND(O9/60,1)))</f>
        <v/>
      </c>
      <c r="P95" s="21">
        <f>IF(SUM(P59:P72)=0,0,IF((SUM(P59:P72))&lt;0.7,0.5,(ROUND((SUM(P59:P72)/0.5),0)*0.5)))</f>
        <v>0</v>
      </c>
      <c r="Q95" s="24" t="str">
        <f>IF(Q9="","",IF(Q8="Inpatient","",ROUND(Q9/60,1)))</f>
        <v/>
      </c>
      <c r="R95" s="21">
        <f>IF(SUM(R59:R72)=0,0,IF((SUM(R59:R72))&lt;0.7,0.5,(ROUND((SUM(R59:R72)/0.5),0)*0.5)))</f>
        <v>0</v>
      </c>
      <c r="S95" s="24" t="str">
        <f>IF(S9="","",IF(S8="Inpatient","",ROUND(S9/60,1)))</f>
        <v/>
      </c>
      <c r="T95" s="21">
        <f>IF(SUM(T59:T72)=0,0,IF((SUM(T59:T72))&lt;0.7,0.5,(ROUND((SUM(T59:T72)/0.5),0)*0.5)))</f>
        <v>0</v>
      </c>
      <c r="U95" s="24" t="str">
        <f>IF(U9="","",IF(U8="Inpatient","",ROUND(U9/60,1)))</f>
        <v/>
      </c>
      <c r="V95" s="21">
        <f>IF(SUM(V59:V72)=0,0,IF((SUM(V59:V72))&lt;0.7,0.5,(ROUND((SUM(V59:V72)/0.5),0)*0.5)))</f>
        <v>0</v>
      </c>
    </row>
    <row r="96" spans="2:22" ht="14.25" hidden="1" customHeight="1" x14ac:dyDescent="0.25">
      <c r="B96" s="42"/>
      <c r="C96" s="23" t="str">
        <f>CONCATENATE(C1," ",D1)</f>
        <v xml:space="preserve">Visit Type 1 </v>
      </c>
      <c r="D96" s="23"/>
      <c r="E96" s="23" t="str">
        <f>CONCATENATE(E1," ",F1)</f>
        <v xml:space="preserve">Visit Type 2 </v>
      </c>
      <c r="F96" s="23"/>
      <c r="G96" s="23" t="str">
        <f>CONCATENATE(G1," ",H1)</f>
        <v xml:space="preserve">Visit Type 3 </v>
      </c>
      <c r="H96" s="23"/>
      <c r="I96" s="23" t="str">
        <f>CONCATENATE(I1," ",J1)</f>
        <v xml:space="preserve">Visit Type 4 </v>
      </c>
      <c r="J96" s="23"/>
      <c r="K96" s="23" t="str">
        <f>CONCATENATE(K1," ",L1)</f>
        <v xml:space="preserve">Visit Type 5 </v>
      </c>
      <c r="L96" s="23"/>
      <c r="M96" s="23" t="str">
        <f>CONCATENATE(M1," ",N1)</f>
        <v xml:space="preserve">Visit Type 6 </v>
      </c>
      <c r="N96" s="23"/>
      <c r="O96" s="23" t="str">
        <f>CONCATENATE(O1," ",P1)</f>
        <v xml:space="preserve">Visit Type 7 </v>
      </c>
      <c r="P96" s="23"/>
      <c r="Q96" s="23" t="str">
        <f>CONCATENATE(Q1," ",R1)</f>
        <v xml:space="preserve">Visit Type 8 </v>
      </c>
      <c r="R96" s="23"/>
      <c r="S96" s="23" t="str">
        <f>CONCATENATE(S1," ",T1)</f>
        <v xml:space="preserve">Visit Type 9 </v>
      </c>
      <c r="T96" s="23"/>
      <c r="U96" s="23" t="str">
        <f>CONCATENATE(U1," ",V1)</f>
        <v xml:space="preserve">Visit Type 10 </v>
      </c>
      <c r="V96" s="23"/>
    </row>
    <row r="97" spans="2:22" ht="14.25" hidden="1" customHeight="1" x14ac:dyDescent="0.25">
      <c r="B97" s="42"/>
      <c r="C97" s="22" t="str">
        <f>IF(C74="","",CONCATENATE('Data Input'!D74," - ",'Data Input'!C74))</f>
        <v/>
      </c>
      <c r="D97" s="22"/>
      <c r="E97" s="22" t="str">
        <f>IF(E74="","",CONCATENATE('Data Input'!F74," - ",'Data Input'!E74))</f>
        <v/>
      </c>
      <c r="F97" s="22"/>
      <c r="G97" s="22" t="str">
        <f>IF(G74="","",CONCATENATE('Data Input'!H74," - ",'Data Input'!G74))</f>
        <v/>
      </c>
      <c r="H97" s="22"/>
      <c r="I97" s="22" t="str">
        <f>IF(I74="","",CONCATENATE('Data Input'!J74," - ",'Data Input'!I74))</f>
        <v/>
      </c>
      <c r="J97" s="22"/>
      <c r="K97" s="22" t="str">
        <f>IF(K74="","",CONCATENATE('Data Input'!L74," - ",'Data Input'!K74))</f>
        <v/>
      </c>
      <c r="L97" s="22"/>
      <c r="M97" s="22" t="str">
        <f>IF(M74="","",CONCATENATE('Data Input'!N74," - ",'Data Input'!M74))</f>
        <v/>
      </c>
      <c r="N97" s="22"/>
      <c r="O97" s="22" t="str">
        <f>IF(O74="","",CONCATENATE('Data Input'!P74," - ",'Data Input'!O74))</f>
        <v/>
      </c>
      <c r="P97" s="22"/>
      <c r="Q97" s="22" t="str">
        <f>IF(Q74="","",CONCATENATE('Data Input'!R74," - ",'Data Input'!Q74))</f>
        <v/>
      </c>
      <c r="R97" s="22"/>
      <c r="S97" s="22" t="str">
        <f>IF(S74="","",CONCATENATE('Data Input'!T74," - ",'Data Input'!S74))</f>
        <v/>
      </c>
      <c r="T97" s="22"/>
      <c r="U97" s="22" t="str">
        <f>IF(U74="","",CONCATENATE('Data Input'!V74," - ",'Data Input'!U74))</f>
        <v/>
      </c>
      <c r="V97" s="22"/>
    </row>
    <row r="98" spans="2:22" ht="14.25" hidden="1" customHeight="1" x14ac:dyDescent="0.25">
      <c r="B98" s="37"/>
      <c r="C98" s="22" t="str">
        <f>IF(C75="","",CONCATENATE('Data Input'!D75," - ",'Data Input'!C75))</f>
        <v/>
      </c>
      <c r="D98" s="22"/>
      <c r="E98" s="22" t="str">
        <f>IF(E75="","",CONCATENATE('Data Input'!F75," - ",'Data Input'!E75))</f>
        <v/>
      </c>
      <c r="F98" s="22"/>
      <c r="G98" s="22" t="str">
        <f>IF(G75="","",CONCATENATE('Data Input'!H75," - ",'Data Input'!G75))</f>
        <v/>
      </c>
      <c r="H98" s="22"/>
      <c r="I98" s="22" t="str">
        <f>IF(I75="","",CONCATENATE('Data Input'!J75," - ",'Data Input'!I75))</f>
        <v/>
      </c>
      <c r="J98" s="22"/>
      <c r="K98" s="22" t="str">
        <f>IF(K75="","",CONCATENATE('Data Input'!L75," - ",'Data Input'!K75))</f>
        <v/>
      </c>
      <c r="L98" s="22"/>
      <c r="M98" s="22" t="str">
        <f>IF(M75="","",CONCATENATE('Data Input'!N75," - ",'Data Input'!M75))</f>
        <v/>
      </c>
      <c r="N98" s="22"/>
      <c r="O98" s="22" t="str">
        <f>IF(O75="","",CONCATENATE('Data Input'!P75," - ",'Data Input'!O75))</f>
        <v/>
      </c>
      <c r="P98" s="22"/>
      <c r="Q98" s="22" t="str">
        <f>IF(Q75="","",CONCATENATE('Data Input'!R75," - ",'Data Input'!Q75))</f>
        <v/>
      </c>
      <c r="R98" s="22"/>
      <c r="S98" s="22" t="str">
        <f>IF(S75="","",CONCATENATE('Data Input'!T75," - ",'Data Input'!S75))</f>
        <v/>
      </c>
      <c r="T98" s="22"/>
      <c r="U98" s="22" t="str">
        <f>IF(U75="","",CONCATENATE('Data Input'!V75," - ",'Data Input'!U75))</f>
        <v/>
      </c>
      <c r="V98" s="22"/>
    </row>
    <row r="99" spans="2:22" ht="14.25" hidden="1" customHeight="1" x14ac:dyDescent="0.25">
      <c r="B99" s="37"/>
      <c r="C99" s="22" t="str">
        <f>IF(C76="","",CONCATENATE('Data Input'!D76," - ",'Data Input'!C76))</f>
        <v/>
      </c>
      <c r="D99" s="22"/>
      <c r="E99" s="22" t="str">
        <f>IF(E76="","",CONCATENATE('Data Input'!F76," - ",'Data Input'!E76))</f>
        <v/>
      </c>
      <c r="F99" s="22"/>
      <c r="G99" s="22" t="str">
        <f>IF(G76="","",CONCATENATE('Data Input'!H76," - ",'Data Input'!G76))</f>
        <v/>
      </c>
      <c r="H99" s="22"/>
      <c r="I99" s="22" t="str">
        <f>IF(I76="","",CONCATENATE('Data Input'!J76," - ",'Data Input'!I76))</f>
        <v/>
      </c>
      <c r="J99" s="22"/>
      <c r="K99" s="22" t="str">
        <f>IF(K76="","",CONCATENATE('Data Input'!L76," - ",'Data Input'!K76))</f>
        <v/>
      </c>
      <c r="L99" s="22"/>
      <c r="M99" s="22" t="str">
        <f>IF(M76="","",CONCATENATE('Data Input'!N76," - ",'Data Input'!M76))</f>
        <v/>
      </c>
      <c r="N99" s="22"/>
      <c r="O99" s="22" t="str">
        <f>IF(O76="","",CONCATENATE('Data Input'!P76," - ",'Data Input'!O76))</f>
        <v/>
      </c>
      <c r="P99" s="22"/>
      <c r="Q99" s="22" t="str">
        <f>IF(Q76="","",CONCATENATE('Data Input'!R76," - ",'Data Input'!Q76))</f>
        <v/>
      </c>
      <c r="R99" s="22"/>
      <c r="S99" s="22" t="str">
        <f>IF(S76="","",CONCATENATE('Data Input'!T76," - ",'Data Input'!S76))</f>
        <v/>
      </c>
      <c r="T99" s="22"/>
      <c r="U99" s="22" t="str">
        <f>IF(U76="","",CONCATENATE('Data Input'!V76," - ",'Data Input'!U76))</f>
        <v/>
      </c>
      <c r="V99" s="22"/>
    </row>
    <row r="100" spans="2:22" ht="14.25" hidden="1" customHeight="1" x14ac:dyDescent="0.25">
      <c r="B100" s="37"/>
      <c r="C100" s="22" t="str">
        <f>IF(C77="","",CONCATENATE('Data Input'!D77," - ",'Data Input'!C77))</f>
        <v/>
      </c>
      <c r="D100" s="22"/>
      <c r="E100" s="22" t="str">
        <f>IF(E77="","",CONCATENATE('Data Input'!F77," - ",'Data Input'!E77))</f>
        <v/>
      </c>
      <c r="F100" s="22"/>
      <c r="G100" s="22" t="str">
        <f>IF(G77="","",CONCATENATE('Data Input'!H77," - ",'Data Input'!G77))</f>
        <v/>
      </c>
      <c r="H100" s="22"/>
      <c r="I100" s="22" t="str">
        <f>IF(I77="","",CONCATENATE('Data Input'!J77," - ",'Data Input'!I77))</f>
        <v/>
      </c>
      <c r="J100" s="22"/>
      <c r="K100" s="22" t="str">
        <f>IF(K77="","",CONCATENATE('Data Input'!L77," - ",'Data Input'!K77))</f>
        <v/>
      </c>
      <c r="L100" s="22"/>
      <c r="M100" s="22" t="str">
        <f>IF(M77="","",CONCATENATE('Data Input'!N77," - ",'Data Input'!M77))</f>
        <v/>
      </c>
      <c r="N100" s="22"/>
      <c r="O100" s="22" t="str">
        <f>IF(O77="","",CONCATENATE('Data Input'!P77," - ",'Data Input'!O77))</f>
        <v/>
      </c>
      <c r="P100" s="22"/>
      <c r="Q100" s="22" t="str">
        <f>IF(Q77="","",CONCATENATE('Data Input'!R77," - ",'Data Input'!Q77))</f>
        <v/>
      </c>
      <c r="R100" s="22"/>
      <c r="S100" s="22" t="str">
        <f>IF(S77="","",CONCATENATE('Data Input'!T77," - ",'Data Input'!S77))</f>
        <v/>
      </c>
      <c r="T100" s="22"/>
      <c r="U100" s="22" t="str">
        <f>IF(U77="","",CONCATENATE('Data Input'!V77," - ",'Data Input'!U77))</f>
        <v/>
      </c>
      <c r="V100" s="22"/>
    </row>
    <row r="101" spans="2:22" ht="14.25" hidden="1" customHeight="1" x14ac:dyDescent="0.25">
      <c r="B101" s="37"/>
      <c r="C101" s="22" t="str">
        <f>IF(C78="","",CONCATENATE('Data Input'!D78," - ",'Data Input'!C78))</f>
        <v/>
      </c>
      <c r="D101" s="22"/>
      <c r="E101" s="22" t="str">
        <f>IF(E78="","",CONCATENATE('Data Input'!F78," - ",'Data Input'!E78))</f>
        <v/>
      </c>
      <c r="F101" s="22"/>
      <c r="G101" s="22" t="str">
        <f>IF(G78="","",CONCATENATE('Data Input'!H78," - ",'Data Input'!G78))</f>
        <v/>
      </c>
      <c r="H101" s="22"/>
      <c r="I101" s="22" t="str">
        <f>IF(I78="","",CONCATENATE('Data Input'!J78," - ",'Data Input'!I78))</f>
        <v/>
      </c>
      <c r="J101" s="22"/>
      <c r="K101" s="22" t="str">
        <f>IF(K78="","",CONCATENATE('Data Input'!L78," - ",'Data Input'!K78))</f>
        <v/>
      </c>
      <c r="L101" s="22"/>
      <c r="M101" s="22" t="str">
        <f>IF(M78="","",CONCATENATE('Data Input'!N78," - ",'Data Input'!M78))</f>
        <v/>
      </c>
      <c r="N101" s="22"/>
      <c r="O101" s="22" t="str">
        <f>IF(O78="","",CONCATENATE('Data Input'!P78," - ",'Data Input'!O78))</f>
        <v/>
      </c>
      <c r="P101" s="22"/>
      <c r="Q101" s="22" t="str">
        <f>IF(Q78="","",CONCATENATE('Data Input'!R78," - ",'Data Input'!Q78))</f>
        <v/>
      </c>
      <c r="R101" s="22"/>
      <c r="S101" s="22" t="str">
        <f>IF(S78="","",CONCATENATE('Data Input'!T78," - ",'Data Input'!S78))</f>
        <v/>
      </c>
      <c r="T101" s="22"/>
      <c r="U101" s="22" t="str">
        <f>IF(U78="","",CONCATENATE('Data Input'!V78," - ",'Data Input'!U78))</f>
        <v/>
      </c>
      <c r="V101" s="22"/>
    </row>
    <row r="102" spans="2:22" ht="14.25" hidden="1" customHeight="1" x14ac:dyDescent="0.25">
      <c r="B102" s="37"/>
      <c r="C102" s="22" t="str">
        <f>IF(C79="","",CONCATENATE('Data Input'!D79," - ",'Data Input'!C79))</f>
        <v/>
      </c>
      <c r="D102" s="22"/>
      <c r="E102" s="22" t="str">
        <f>IF(E79="","",CONCATENATE('Data Input'!F79," - ",'Data Input'!E79))</f>
        <v/>
      </c>
      <c r="F102" s="22"/>
      <c r="G102" s="22" t="str">
        <f>IF(G79="","",CONCATENATE('Data Input'!H79," - ",'Data Input'!G79))</f>
        <v/>
      </c>
      <c r="H102" s="22"/>
      <c r="I102" s="22" t="str">
        <f>IF(I79="","",CONCATENATE('Data Input'!J79," - ",'Data Input'!I79))</f>
        <v/>
      </c>
      <c r="J102" s="22"/>
      <c r="K102" s="22" t="str">
        <f>IF(K79="","",CONCATENATE('Data Input'!L79," - ",'Data Input'!K79))</f>
        <v/>
      </c>
      <c r="L102" s="22"/>
      <c r="M102" s="22" t="str">
        <f>IF(M79="","",CONCATENATE('Data Input'!N79," - ",'Data Input'!M79))</f>
        <v/>
      </c>
      <c r="N102" s="22"/>
      <c r="O102" s="22" t="str">
        <f>IF(O79="","",CONCATENATE('Data Input'!P79," - ",'Data Input'!O79))</f>
        <v/>
      </c>
      <c r="P102" s="22"/>
      <c r="Q102" s="22" t="str">
        <f>IF(Q79="","",CONCATENATE('Data Input'!R79," - ",'Data Input'!Q79))</f>
        <v/>
      </c>
      <c r="R102" s="22"/>
      <c r="S102" s="22" t="str">
        <f>IF(S79="","",CONCATENATE('Data Input'!T79," - ",'Data Input'!S79))</f>
        <v/>
      </c>
      <c r="T102" s="22"/>
      <c r="U102" s="22" t="str">
        <f>IF(U79="","",CONCATENATE('Data Input'!V79," - ",'Data Input'!U79))</f>
        <v/>
      </c>
      <c r="V102" s="22"/>
    </row>
    <row r="103" spans="2:22" ht="14.25" hidden="1" customHeight="1" x14ac:dyDescent="0.25">
      <c r="B103" s="37"/>
      <c r="C103" s="22" t="str">
        <f>IF(C80="","",CONCATENATE('Data Input'!D80," - ",'Data Input'!C80))</f>
        <v/>
      </c>
      <c r="D103" s="22"/>
      <c r="E103" s="22" t="str">
        <f>IF(E80="","",CONCATENATE('Data Input'!F80," - ",'Data Input'!E80))</f>
        <v/>
      </c>
      <c r="F103" s="22"/>
      <c r="G103" s="22" t="str">
        <f>IF(G80="","",CONCATENATE('Data Input'!H80," - ",'Data Input'!G80))</f>
        <v/>
      </c>
      <c r="H103" s="22"/>
      <c r="I103" s="22" t="str">
        <f>IF(I80="","",CONCATENATE('Data Input'!J80," - ",'Data Input'!I80))</f>
        <v/>
      </c>
      <c r="J103" s="22"/>
      <c r="K103" s="22" t="str">
        <f>IF(K80="","",CONCATENATE('Data Input'!L80," - ",'Data Input'!K80))</f>
        <v/>
      </c>
      <c r="L103" s="22"/>
      <c r="M103" s="22" t="str">
        <f>IF(M80="","",CONCATENATE('Data Input'!N80," - ",'Data Input'!M80))</f>
        <v/>
      </c>
      <c r="N103" s="22"/>
      <c r="O103" s="22" t="str">
        <f>IF(O80="","",CONCATENATE('Data Input'!P80," - ",'Data Input'!O80))</f>
        <v/>
      </c>
      <c r="P103" s="22"/>
      <c r="Q103" s="22" t="str">
        <f>IF(Q80="","",CONCATENATE('Data Input'!R80," - ",'Data Input'!Q80))</f>
        <v/>
      </c>
      <c r="R103" s="22"/>
      <c r="S103" s="22" t="str">
        <f>IF(S80="","",CONCATENATE('Data Input'!T80," - ",'Data Input'!S80))</f>
        <v/>
      </c>
      <c r="T103" s="22"/>
      <c r="U103" s="22" t="str">
        <f>IF(U80="","",CONCATENATE('Data Input'!V80," - ",'Data Input'!U80))</f>
        <v/>
      </c>
      <c r="V103" s="22"/>
    </row>
    <row r="104" spans="2:22" ht="14.25" hidden="1" customHeight="1" x14ac:dyDescent="0.25">
      <c r="B104" s="37"/>
      <c r="C104" s="22" t="str">
        <f>IF(C81="","",CONCATENATE('Data Input'!D81," - ",'Data Input'!C81))</f>
        <v/>
      </c>
      <c r="D104" s="22"/>
      <c r="E104" s="22" t="str">
        <f>IF(E81="","",CONCATENATE('Data Input'!F81," - ",'Data Input'!E81))</f>
        <v/>
      </c>
      <c r="F104" s="22"/>
      <c r="G104" s="22" t="str">
        <f>IF(G81="","",CONCATENATE('Data Input'!H81," - ",'Data Input'!G81))</f>
        <v/>
      </c>
      <c r="H104" s="22"/>
      <c r="I104" s="22" t="str">
        <f>IF(I81="","",CONCATENATE('Data Input'!J81," - ",'Data Input'!I81))</f>
        <v/>
      </c>
      <c r="J104" s="22"/>
      <c r="K104" s="22" t="str">
        <f>IF(K81="","",CONCATENATE('Data Input'!L81," - ",'Data Input'!K81))</f>
        <v/>
      </c>
      <c r="L104" s="22"/>
      <c r="M104" s="22" t="str">
        <f>IF(M81="","",CONCATENATE('Data Input'!N81," - ",'Data Input'!M81))</f>
        <v/>
      </c>
      <c r="N104" s="22"/>
      <c r="O104" s="22" t="str">
        <f>IF(O81="","",CONCATENATE('Data Input'!P81," - ",'Data Input'!O81))</f>
        <v/>
      </c>
      <c r="P104" s="22"/>
      <c r="Q104" s="22" t="str">
        <f>IF(Q81="","",CONCATENATE('Data Input'!R81," - ",'Data Input'!Q81))</f>
        <v/>
      </c>
      <c r="R104" s="22"/>
      <c r="S104" s="22" t="str">
        <f>IF(S81="","",CONCATENATE('Data Input'!T81," - ",'Data Input'!S81))</f>
        <v/>
      </c>
      <c r="T104" s="22"/>
      <c r="U104" s="22" t="str">
        <f>IF(U81="","",CONCATENATE('Data Input'!V81," - ",'Data Input'!U81))</f>
        <v/>
      </c>
      <c r="V104" s="22"/>
    </row>
    <row r="105" spans="2:22" ht="14.25" hidden="1" customHeight="1" x14ac:dyDescent="0.25">
      <c r="B105" s="37"/>
      <c r="C105" s="22" t="str">
        <f>IF(C82="","",CONCATENATE('Data Input'!D82," - ",'Data Input'!C82))</f>
        <v/>
      </c>
      <c r="D105" s="22"/>
      <c r="E105" s="22" t="str">
        <f>IF(E82="","",CONCATENATE('Data Input'!F82," - ",'Data Input'!E82))</f>
        <v/>
      </c>
      <c r="F105" s="22"/>
      <c r="G105" s="22" t="str">
        <f>IF(G82="","",CONCATENATE('Data Input'!H82," - ",'Data Input'!G82))</f>
        <v/>
      </c>
      <c r="H105" s="22"/>
      <c r="I105" s="22" t="str">
        <f>IF(I82="","",CONCATENATE('Data Input'!J82," - ",'Data Input'!I82))</f>
        <v/>
      </c>
      <c r="J105" s="22"/>
      <c r="K105" s="22" t="str">
        <f>IF(K82="","",CONCATENATE('Data Input'!L82," - ",'Data Input'!K82))</f>
        <v/>
      </c>
      <c r="L105" s="22"/>
      <c r="M105" s="22" t="str">
        <f>IF(M82="","",CONCATENATE('Data Input'!N82," - ",'Data Input'!M82))</f>
        <v/>
      </c>
      <c r="N105" s="22"/>
      <c r="O105" s="22" t="str">
        <f>IF(O82="","",CONCATENATE('Data Input'!P82," - ",'Data Input'!O82))</f>
        <v/>
      </c>
      <c r="P105" s="22"/>
      <c r="Q105" s="22" t="str">
        <f>IF(Q82="","",CONCATENATE('Data Input'!R82," - ",'Data Input'!Q82))</f>
        <v/>
      </c>
      <c r="R105" s="22"/>
      <c r="S105" s="22" t="str">
        <f>IF(S82="","",CONCATENATE('Data Input'!T82," - ",'Data Input'!S82))</f>
        <v/>
      </c>
      <c r="T105" s="22"/>
      <c r="U105" s="22" t="str">
        <f>IF(U82="","",CONCATENATE('Data Input'!V82," - ",'Data Input'!U82))</f>
        <v/>
      </c>
      <c r="V105" s="22"/>
    </row>
    <row r="106" spans="2:22" ht="14.25" hidden="1" customHeight="1" x14ac:dyDescent="0.25">
      <c r="B106" s="37"/>
      <c r="C106" s="22" t="str">
        <f>IF(C83="","",CONCATENATE('Data Input'!D83," - ",'Data Input'!C83))</f>
        <v/>
      </c>
      <c r="D106" s="22"/>
      <c r="E106" s="22" t="str">
        <f>IF(E83="","",CONCATENATE('Data Input'!F83," - ",'Data Input'!E83))</f>
        <v/>
      </c>
      <c r="F106" s="22"/>
      <c r="G106" s="22" t="str">
        <f>IF(G83="","",CONCATENATE('Data Input'!H83," - ",'Data Input'!G83))</f>
        <v/>
      </c>
      <c r="H106" s="22"/>
      <c r="I106" s="22" t="str">
        <f>IF(I83="","",CONCATENATE('Data Input'!J83," - ",'Data Input'!I83))</f>
        <v/>
      </c>
      <c r="J106" s="22"/>
      <c r="K106" s="22" t="str">
        <f>IF(K83="","",CONCATENATE('Data Input'!L83," - ",'Data Input'!K83))</f>
        <v/>
      </c>
      <c r="L106" s="22"/>
      <c r="M106" s="22" t="str">
        <f>IF(M83="","",CONCATENATE('Data Input'!N83," - ",'Data Input'!M83))</f>
        <v/>
      </c>
      <c r="N106" s="22"/>
      <c r="O106" s="22" t="str">
        <f>IF(O83="","",CONCATENATE('Data Input'!P83," - ",'Data Input'!O83))</f>
        <v/>
      </c>
      <c r="P106" s="22"/>
      <c r="Q106" s="22" t="str">
        <f>IF(Q83="","",CONCATENATE('Data Input'!R83," - ",'Data Input'!Q83))</f>
        <v/>
      </c>
      <c r="R106" s="22"/>
      <c r="S106" s="22" t="str">
        <f>IF(S83="","",CONCATENATE('Data Input'!T83," - ",'Data Input'!S83))</f>
        <v/>
      </c>
      <c r="T106" s="22"/>
      <c r="U106" s="22" t="str">
        <f>IF(U83="","",CONCATENATE('Data Input'!V83," - ",'Data Input'!U83))</f>
        <v/>
      </c>
      <c r="V106" s="22"/>
    </row>
    <row r="107" spans="2:22" ht="14.25" hidden="1" customHeight="1" x14ac:dyDescent="0.25">
      <c r="B107" s="37"/>
      <c r="C107" s="22" t="str">
        <f>IF(C84="","",CONCATENATE('Data Input'!D84," - ",'Data Input'!C84))</f>
        <v/>
      </c>
      <c r="D107" s="22"/>
      <c r="E107" s="22" t="str">
        <f>IF(E84="","",CONCATENATE('Data Input'!F84," - ",'Data Input'!E84))</f>
        <v/>
      </c>
      <c r="F107" s="22"/>
      <c r="G107" s="22" t="str">
        <f>IF(G84="","",CONCATENATE('Data Input'!H84," - ",'Data Input'!G84))</f>
        <v/>
      </c>
      <c r="H107" s="22"/>
      <c r="I107" s="22" t="str">
        <f>IF(I84="","",CONCATENATE('Data Input'!J84," - ",'Data Input'!I84))</f>
        <v/>
      </c>
      <c r="J107" s="22"/>
      <c r="K107" s="22" t="str">
        <f>IF(K84="","",CONCATENATE('Data Input'!L84," - ",'Data Input'!K84))</f>
        <v/>
      </c>
      <c r="L107" s="22"/>
      <c r="M107" s="22" t="str">
        <f>IF(M84="","",CONCATENATE('Data Input'!N84," - ",'Data Input'!M84))</f>
        <v/>
      </c>
      <c r="N107" s="22"/>
      <c r="O107" s="22" t="str">
        <f>IF(O84="","",CONCATENATE('Data Input'!P84," - ",'Data Input'!O84))</f>
        <v/>
      </c>
      <c r="P107" s="22"/>
      <c r="Q107" s="22" t="str">
        <f>IF(Q84="","",CONCATENATE('Data Input'!R84," - ",'Data Input'!Q84))</f>
        <v/>
      </c>
      <c r="R107" s="22"/>
      <c r="S107" s="22" t="str">
        <f>IF(S84="","",CONCATENATE('Data Input'!T84," - ",'Data Input'!S84))</f>
        <v/>
      </c>
      <c r="T107" s="22"/>
      <c r="U107" s="22" t="str">
        <f>IF(U84="","",CONCATENATE('Data Input'!V84," - ",'Data Input'!U84))</f>
        <v/>
      </c>
      <c r="V107" s="22"/>
    </row>
    <row r="108" spans="2:22" ht="14.25" hidden="1" customHeight="1" x14ac:dyDescent="0.25">
      <c r="B108" s="37"/>
      <c r="C108" s="22" t="str">
        <f>IF(C85="","",CONCATENATE('Data Input'!D85," - ",'Data Input'!C85))</f>
        <v/>
      </c>
      <c r="D108" s="22"/>
      <c r="E108" s="22" t="str">
        <f>IF(E85="","",CONCATENATE('Data Input'!F85," - ",'Data Input'!E85))</f>
        <v/>
      </c>
      <c r="F108" s="22"/>
      <c r="G108" s="22" t="str">
        <f>IF(G85="","",CONCATENATE('Data Input'!H85," - ",'Data Input'!G85))</f>
        <v/>
      </c>
      <c r="H108" s="22"/>
      <c r="I108" s="22" t="str">
        <f>IF(I85="","",CONCATENATE('Data Input'!J85," - ",'Data Input'!I85))</f>
        <v/>
      </c>
      <c r="J108" s="22"/>
      <c r="K108" s="22" t="str">
        <f>IF(K85="","",CONCATENATE('Data Input'!L85," - ",'Data Input'!K85))</f>
        <v/>
      </c>
      <c r="L108" s="22"/>
      <c r="M108" s="22" t="str">
        <f>IF(M85="","",CONCATENATE('Data Input'!N85," - ",'Data Input'!M85))</f>
        <v/>
      </c>
      <c r="N108" s="22"/>
      <c r="O108" s="22" t="str">
        <f>IF(O85="","",CONCATENATE('Data Input'!P85," - ",'Data Input'!O85))</f>
        <v/>
      </c>
      <c r="P108" s="22"/>
      <c r="Q108" s="22" t="str">
        <f>IF(Q85="","",CONCATENATE('Data Input'!R85," - ",'Data Input'!Q85))</f>
        <v/>
      </c>
      <c r="R108" s="22"/>
      <c r="S108" s="22" t="str">
        <f>IF(S85="","",CONCATENATE('Data Input'!T85," - ",'Data Input'!S85))</f>
        <v/>
      </c>
      <c r="T108" s="22"/>
      <c r="U108" s="22" t="str">
        <f>IF(U85="","",CONCATENATE('Data Input'!V85," - ",'Data Input'!U85))</f>
        <v/>
      </c>
      <c r="V108" s="22"/>
    </row>
    <row r="109" spans="2:22" ht="14.25" hidden="1" customHeight="1" x14ac:dyDescent="0.25">
      <c r="B109" s="37"/>
      <c r="C109" s="22" t="str">
        <f>IF(C86="","",CONCATENATE('Data Input'!D86," - ",'Data Input'!C86))</f>
        <v/>
      </c>
      <c r="D109" s="22"/>
      <c r="E109" s="22" t="str">
        <f>IF(E86="","",CONCATENATE('Data Input'!F86," - ",'Data Input'!E86))</f>
        <v/>
      </c>
      <c r="F109" s="22"/>
      <c r="G109" s="22" t="str">
        <f>IF(G86="","",CONCATENATE('Data Input'!H86," - ",'Data Input'!G86))</f>
        <v/>
      </c>
      <c r="H109" s="22"/>
      <c r="I109" s="22" t="str">
        <f>IF(I86="","",CONCATENATE('Data Input'!J86," - ",'Data Input'!I86))</f>
        <v/>
      </c>
      <c r="J109" s="22"/>
      <c r="K109" s="22" t="str">
        <f>IF(K86="","",CONCATENATE('Data Input'!L86," - ",'Data Input'!K86))</f>
        <v/>
      </c>
      <c r="L109" s="22"/>
      <c r="M109" s="22" t="str">
        <f>IF(M86="","",CONCATENATE('Data Input'!N86," - ",'Data Input'!M86))</f>
        <v/>
      </c>
      <c r="N109" s="22"/>
      <c r="O109" s="22" t="str">
        <f>IF(O86="","",CONCATENATE('Data Input'!P86," - ",'Data Input'!O86))</f>
        <v/>
      </c>
      <c r="P109" s="22"/>
      <c r="Q109" s="22" t="str">
        <f>IF(Q86="","",CONCATENATE('Data Input'!R86," - ",'Data Input'!Q86))</f>
        <v/>
      </c>
      <c r="R109" s="22"/>
      <c r="S109" s="22" t="str">
        <f>IF(S86="","",CONCATENATE('Data Input'!T86," - ",'Data Input'!S86))</f>
        <v/>
      </c>
      <c r="T109" s="22"/>
      <c r="U109" s="22" t="str">
        <f>IF(U86="","",CONCATENATE('Data Input'!V86," - ",'Data Input'!U86))</f>
        <v/>
      </c>
      <c r="V109" s="22"/>
    </row>
    <row r="110" spans="2:22" ht="14.25" hidden="1" customHeight="1" x14ac:dyDescent="0.25">
      <c r="B110" s="37"/>
      <c r="C110" s="22" t="str">
        <f>IF(C87="","",CONCATENATE('Data Input'!D87," - ",'Data Input'!C87))</f>
        <v/>
      </c>
      <c r="D110" s="22"/>
      <c r="E110" s="22" t="str">
        <f>IF(E87="","",CONCATENATE('Data Input'!F87," - ",'Data Input'!E87))</f>
        <v/>
      </c>
      <c r="F110" s="22"/>
      <c r="G110" s="22" t="str">
        <f>IF(G87="","",CONCATENATE('Data Input'!H87," - ",'Data Input'!G87))</f>
        <v/>
      </c>
      <c r="H110" s="22"/>
      <c r="I110" s="22" t="str">
        <f>IF(I87="","",CONCATENATE('Data Input'!J87," - ",'Data Input'!I87))</f>
        <v/>
      </c>
      <c r="J110" s="22"/>
      <c r="K110" s="22" t="str">
        <f>IF(K87="","",CONCATENATE('Data Input'!L87," - ",'Data Input'!K87))</f>
        <v/>
      </c>
      <c r="L110" s="22"/>
      <c r="M110" s="22" t="str">
        <f>IF(M87="","",CONCATENATE('Data Input'!N87," - ",'Data Input'!M87))</f>
        <v/>
      </c>
      <c r="N110" s="22"/>
      <c r="O110" s="22" t="str">
        <f>IF(O87="","",CONCATENATE('Data Input'!P87," - ",'Data Input'!O87))</f>
        <v/>
      </c>
      <c r="P110" s="22"/>
      <c r="Q110" s="22" t="str">
        <f>IF(Q87="","",CONCATENATE('Data Input'!R87," - ",'Data Input'!Q87))</f>
        <v/>
      </c>
      <c r="R110" s="22"/>
      <c r="S110" s="22" t="str">
        <f>IF(S87="","",CONCATENATE('Data Input'!T87," - ",'Data Input'!S87))</f>
        <v/>
      </c>
      <c r="T110" s="22"/>
      <c r="U110" s="22" t="str">
        <f>IF(U87="","",CONCATENATE('Data Input'!V87," - ",'Data Input'!U87))</f>
        <v/>
      </c>
      <c r="V110" s="22"/>
    </row>
    <row r="111" spans="2:22" ht="14.25" hidden="1" customHeight="1" x14ac:dyDescent="0.25">
      <c r="B111" s="37"/>
      <c r="C111" s="22" t="str">
        <f>IF(C88="","",CONCATENATE('Data Input'!D88," - ",'Data Input'!C88))</f>
        <v/>
      </c>
      <c r="D111" s="22"/>
      <c r="E111" s="22" t="str">
        <f>IF(E88="","",CONCATENATE('Data Input'!F88," - ",'Data Input'!E88))</f>
        <v/>
      </c>
      <c r="F111" s="22"/>
      <c r="G111" s="22" t="str">
        <f>IF(G88="","",CONCATENATE('Data Input'!H88," - ",'Data Input'!G88))</f>
        <v/>
      </c>
      <c r="H111" s="22"/>
      <c r="I111" s="22" t="str">
        <f>IF(I88="","",CONCATENATE('Data Input'!J88," - ",'Data Input'!I88))</f>
        <v/>
      </c>
      <c r="J111" s="22"/>
      <c r="K111" s="22" t="str">
        <f>IF(K88="","",CONCATENATE('Data Input'!L88," - ",'Data Input'!K88))</f>
        <v/>
      </c>
      <c r="L111" s="22"/>
      <c r="M111" s="22" t="str">
        <f>IF(M88="","",CONCATENATE('Data Input'!N88," - ",'Data Input'!M88))</f>
        <v/>
      </c>
      <c r="N111" s="22"/>
      <c r="O111" s="22" t="str">
        <f>IF(O88="","",CONCATENATE('Data Input'!P88," - ",'Data Input'!O88))</f>
        <v/>
      </c>
      <c r="P111" s="22"/>
      <c r="Q111" s="22" t="str">
        <f>IF(Q88="","",CONCATENATE('Data Input'!R88," - ",'Data Input'!Q88))</f>
        <v/>
      </c>
      <c r="R111" s="22"/>
      <c r="S111" s="22" t="str">
        <f>IF(S88="","",CONCATENATE('Data Input'!T88," - ",'Data Input'!S88))</f>
        <v/>
      </c>
      <c r="T111" s="22"/>
      <c r="U111" s="22" t="str">
        <f>IF(U88="","",CONCATENATE('Data Input'!V88," - ",'Data Input'!U88))</f>
        <v/>
      </c>
      <c r="V111" s="22"/>
    </row>
    <row r="112" spans="2:22" ht="14.25" hidden="1" customHeight="1" x14ac:dyDescent="0.25">
      <c r="B112" s="37"/>
      <c r="C112" s="22" t="str">
        <f>IF(C89="","",CONCATENATE('Data Input'!D89," - ",'Data Input'!C89))</f>
        <v/>
      </c>
      <c r="D112" s="22"/>
      <c r="E112" s="22" t="str">
        <f>IF(E89="","",CONCATENATE('Data Input'!F89," - ",'Data Input'!E89))</f>
        <v/>
      </c>
      <c r="F112" s="22"/>
      <c r="G112" s="22" t="str">
        <f>IF(G89="","",CONCATENATE('Data Input'!H89," - ",'Data Input'!G89))</f>
        <v/>
      </c>
      <c r="H112" s="22"/>
      <c r="I112" s="22" t="str">
        <f>IF(I89="","",CONCATENATE('Data Input'!J89," - ",'Data Input'!I89))</f>
        <v/>
      </c>
      <c r="J112" s="22"/>
      <c r="K112" s="22" t="str">
        <f>IF(K89="","",CONCATENATE('Data Input'!L89," - ",'Data Input'!K89))</f>
        <v/>
      </c>
      <c r="L112" s="22"/>
      <c r="M112" s="22" t="str">
        <f>IF(M89="","",CONCATENATE('Data Input'!N89," - ",'Data Input'!M89))</f>
        <v/>
      </c>
      <c r="N112" s="22"/>
      <c r="O112" s="22" t="str">
        <f>IF(O89="","",CONCATENATE('Data Input'!P89," - ",'Data Input'!O89))</f>
        <v/>
      </c>
      <c r="P112" s="22"/>
      <c r="Q112" s="22" t="str">
        <f>IF(Q89="","",CONCATENATE('Data Input'!R89," - ",'Data Input'!Q89))</f>
        <v/>
      </c>
      <c r="R112" s="22"/>
      <c r="S112" s="22" t="str">
        <f>IF(S89="","",CONCATENATE('Data Input'!T89," - ",'Data Input'!S89))</f>
        <v/>
      </c>
      <c r="T112" s="22"/>
      <c r="U112" s="22" t="str">
        <f>IF(U89="","",CONCATENATE('Data Input'!V89," - ",'Data Input'!U89))</f>
        <v/>
      </c>
      <c r="V112" s="22"/>
    </row>
    <row r="113" spans="2:22" ht="14.25" hidden="1" customHeight="1" x14ac:dyDescent="0.25">
      <c r="B113" s="37"/>
      <c r="C113" s="22" t="str">
        <f>IF(C90="","",CONCATENATE('Data Input'!D90," - ",'Data Input'!C90))</f>
        <v/>
      </c>
      <c r="D113" s="22"/>
      <c r="E113" s="22" t="str">
        <f>IF(E90="","",CONCATENATE('Data Input'!F90," - ",'Data Input'!E90))</f>
        <v/>
      </c>
      <c r="F113" s="22"/>
      <c r="G113" s="22" t="str">
        <f>IF(G90="","",CONCATENATE('Data Input'!H90," - ",'Data Input'!G90))</f>
        <v/>
      </c>
      <c r="H113" s="22"/>
      <c r="I113" s="22" t="str">
        <f>IF(I90="","",CONCATENATE('Data Input'!J90," - ",'Data Input'!I90))</f>
        <v/>
      </c>
      <c r="J113" s="22"/>
      <c r="K113" s="22" t="str">
        <f>IF(K90="","",CONCATENATE('Data Input'!L90," - ",'Data Input'!K90))</f>
        <v/>
      </c>
      <c r="L113" s="22"/>
      <c r="M113" s="22" t="str">
        <f>IF(M90="","",CONCATENATE('Data Input'!N90," - ",'Data Input'!M90))</f>
        <v/>
      </c>
      <c r="N113" s="22"/>
      <c r="O113" s="22" t="str">
        <f>IF(O90="","",CONCATENATE('Data Input'!P90," - ",'Data Input'!O90))</f>
        <v/>
      </c>
      <c r="P113" s="22"/>
      <c r="Q113" s="22" t="str">
        <f>IF(Q90="","",CONCATENATE('Data Input'!R90," - ",'Data Input'!Q90))</f>
        <v/>
      </c>
      <c r="R113" s="22"/>
      <c r="S113" s="22" t="str">
        <f>IF(S90="","",CONCATENATE('Data Input'!T90," - ",'Data Input'!S90))</f>
        <v/>
      </c>
      <c r="T113" s="22"/>
      <c r="U113" s="22" t="str">
        <f>IF(U90="","",CONCATENATE('Data Input'!V90," - ",'Data Input'!U90))</f>
        <v/>
      </c>
      <c r="V113" s="22"/>
    </row>
    <row r="114" spans="2:22" ht="14.25" hidden="1" customHeight="1" x14ac:dyDescent="0.25">
      <c r="B114" s="37"/>
      <c r="C114" s="22" t="str">
        <f>IF(C91="","",CONCATENATE('Data Input'!D91," - ",'Data Input'!C91))</f>
        <v/>
      </c>
      <c r="D114" s="22"/>
      <c r="E114" s="22" t="str">
        <f>IF(E91="","",CONCATENATE('Data Input'!F91," - ",'Data Input'!E91))</f>
        <v/>
      </c>
      <c r="F114" s="22"/>
      <c r="G114" s="22" t="str">
        <f>IF(G91="","",CONCATENATE('Data Input'!H91," - ",'Data Input'!G91))</f>
        <v/>
      </c>
      <c r="H114" s="22"/>
      <c r="I114" s="22" t="str">
        <f>IF(I91="","",CONCATENATE('Data Input'!J91," - ",'Data Input'!I91))</f>
        <v/>
      </c>
      <c r="J114" s="22"/>
      <c r="K114" s="22" t="str">
        <f>IF(K91="","",CONCATENATE('Data Input'!L91," - ",'Data Input'!K91))</f>
        <v/>
      </c>
      <c r="L114" s="22"/>
      <c r="M114" s="22" t="str">
        <f>IF(M91="","",CONCATENATE('Data Input'!N91," - ",'Data Input'!M91))</f>
        <v/>
      </c>
      <c r="N114" s="22"/>
      <c r="O114" s="22" t="str">
        <f>IF(O91="","",CONCATENATE('Data Input'!P91," - ",'Data Input'!O91))</f>
        <v/>
      </c>
      <c r="P114" s="22"/>
      <c r="Q114" s="22" t="str">
        <f>IF(Q91="","",CONCATENATE('Data Input'!R91," - ",'Data Input'!Q91))</f>
        <v/>
      </c>
      <c r="R114" s="22"/>
      <c r="S114" s="22" t="str">
        <f>IF(S91="","",CONCATENATE('Data Input'!T91," - ",'Data Input'!S91))</f>
        <v/>
      </c>
      <c r="T114" s="22"/>
      <c r="U114" s="22" t="str">
        <f>IF(U91="","",CONCATENATE('Data Input'!V91," - ",'Data Input'!U91))</f>
        <v/>
      </c>
      <c r="V114" s="22"/>
    </row>
    <row r="115" spans="2:22" ht="14.25" hidden="1" customHeight="1" x14ac:dyDescent="0.25">
      <c r="B115" s="37"/>
      <c r="C115" s="22" t="str">
        <f>IF(C92="","",CONCATENATE('Data Input'!D92," - ",'Data Input'!C92))</f>
        <v/>
      </c>
      <c r="D115" s="22"/>
      <c r="E115" s="22" t="str">
        <f>IF(E92="","",CONCATENATE('Data Input'!F92," - ",'Data Input'!E92))</f>
        <v/>
      </c>
      <c r="F115" s="22"/>
      <c r="G115" s="22" t="str">
        <f>IF(G92="","",CONCATENATE('Data Input'!H92," - ",'Data Input'!G92))</f>
        <v/>
      </c>
      <c r="H115" s="22"/>
      <c r="I115" s="22" t="str">
        <f>IF(I92="","",CONCATENATE('Data Input'!J92," - ",'Data Input'!I92))</f>
        <v/>
      </c>
      <c r="J115" s="22"/>
      <c r="K115" s="22" t="str">
        <f>IF(K92="","",CONCATENATE('Data Input'!L92," - ",'Data Input'!K92))</f>
        <v/>
      </c>
      <c r="L115" s="22"/>
      <c r="M115" s="22" t="str">
        <f>IF(M92="","",CONCATENATE('Data Input'!N92," - ",'Data Input'!M92))</f>
        <v/>
      </c>
      <c r="N115" s="22"/>
      <c r="O115" s="22" t="str">
        <f>IF(O92="","",CONCATENATE('Data Input'!P92," - ",'Data Input'!O92))</f>
        <v/>
      </c>
      <c r="P115" s="22"/>
      <c r="Q115" s="22" t="str">
        <f>IF(Q92="","",CONCATENATE('Data Input'!R92," - ",'Data Input'!Q92))</f>
        <v/>
      </c>
      <c r="R115" s="22"/>
      <c r="S115" s="22" t="str">
        <f>IF(S92="","",CONCATENATE('Data Input'!T92," - ",'Data Input'!S92))</f>
        <v/>
      </c>
      <c r="T115" s="22"/>
      <c r="U115" s="22" t="str">
        <f>IF(U92="","",CONCATENATE('Data Input'!V92," - ",'Data Input'!U92))</f>
        <v/>
      </c>
      <c r="V115" s="22"/>
    </row>
    <row r="116" spans="2:22" ht="13.15" hidden="1" customHeight="1" x14ac:dyDescent="0.25">
      <c r="B116" s="37"/>
      <c r="C116" s="22" t="str">
        <f>IF(C93="","",CONCATENATE('Data Input'!D93," - ",'Data Input'!C93))</f>
        <v/>
      </c>
      <c r="D116" s="22"/>
      <c r="E116" s="22" t="str">
        <f>IF(E93="","",CONCATENATE('Data Input'!F93," - ",'Data Input'!E93))</f>
        <v/>
      </c>
      <c r="F116" s="22"/>
      <c r="G116" s="22" t="str">
        <f>IF(G93="","",CONCATENATE('Data Input'!H93," - ",'Data Input'!G93))</f>
        <v/>
      </c>
      <c r="H116" s="22"/>
      <c r="I116" s="22" t="str">
        <f>IF(I93="","",CONCATENATE('Data Input'!J93," - ",'Data Input'!I93))</f>
        <v/>
      </c>
      <c r="J116" s="22"/>
      <c r="K116" s="22" t="str">
        <f>IF(K93="","",CONCATENATE('Data Input'!L93," - ",'Data Input'!K93))</f>
        <v/>
      </c>
      <c r="L116" s="22"/>
      <c r="M116" s="22" t="str">
        <f>IF(M93="","",CONCATENATE('Data Input'!N93," - ",'Data Input'!M93))</f>
        <v/>
      </c>
      <c r="N116" s="22"/>
      <c r="O116" s="22" t="str">
        <f>IF(O93="","",CONCATENATE('Data Input'!P93," - ",'Data Input'!O93))</f>
        <v/>
      </c>
      <c r="P116" s="22"/>
      <c r="Q116" s="22" t="str">
        <f>IF(Q93="","",CONCATENATE('Data Input'!R93," - ",'Data Input'!Q93))</f>
        <v/>
      </c>
      <c r="R116" s="22"/>
      <c r="S116" s="22" t="str">
        <f>IF(S93="","",CONCATENATE('Data Input'!T93," - ",'Data Input'!S93))</f>
        <v/>
      </c>
      <c r="T116" s="22"/>
      <c r="U116" s="22" t="str">
        <f>IF(U93="","",CONCATENATE('Data Input'!V93," - ",'Data Input'!U93))</f>
        <v/>
      </c>
      <c r="V116" s="22"/>
    </row>
    <row r="117" spans="2:22" ht="14.25" hidden="1" customHeight="1" x14ac:dyDescent="0.25">
      <c r="B117" s="37"/>
      <c r="C117" s="57" t="str">
        <f>IF(C25="","",VLOOKUP(C25,A63:B68,2,FALSE))</f>
        <v/>
      </c>
      <c r="D117" s="57"/>
      <c r="E117" s="57" t="str">
        <f>IF(E25="","",VLOOKUP(E25,A63:B68,2,FALSE))</f>
        <v/>
      </c>
      <c r="F117" s="57"/>
      <c r="G117" s="57" t="str">
        <f>IF(G25="","",VLOOKUP(G25,A63:B68,2,FALSE))</f>
        <v/>
      </c>
      <c r="H117" s="57"/>
      <c r="I117" s="57" t="str">
        <f>IF(I25="","",VLOOKUP(I25,A63:B68,2,FALSE))</f>
        <v/>
      </c>
      <c r="J117" s="57"/>
      <c r="K117" s="57" t="str">
        <f>IF(K25="","",VLOOKUP(K25,A63:B68,2,FALSE))</f>
        <v/>
      </c>
      <c r="L117" s="57"/>
      <c r="M117" s="57" t="str">
        <f>IF(M25="","",VLOOKUP(M25,A63:B68,2,FALSE))</f>
        <v/>
      </c>
      <c r="N117" s="57"/>
      <c r="O117" s="57" t="str">
        <f>IF(O25="","",VLOOKUP(O25,A63:B68,2,FALSE))</f>
        <v/>
      </c>
      <c r="P117" s="57"/>
      <c r="Q117" s="57" t="str">
        <f>IF(Q25="","",VLOOKUP(Q25,A63:B68,2,FALSE))</f>
        <v/>
      </c>
      <c r="R117" s="57"/>
      <c r="S117" s="57" t="str">
        <f>IF(S25="","",VLOOKUP(S25,A63:B68,2,FALSE))</f>
        <v/>
      </c>
      <c r="T117" s="57"/>
      <c r="U117" s="57" t="str">
        <f>IF(U25="","",VLOOKUP(U25,A63:B68,2,FALSE))</f>
        <v/>
      </c>
      <c r="V117" s="57"/>
    </row>
    <row r="118" spans="2:22" ht="14.25" hidden="1" customHeight="1" x14ac:dyDescent="0.25">
      <c r="D118" s="24">
        <f>IF(D95&lt;C95,D95,IF(C95&lt;0.7,0.5,(ROUND(C95/0.5,0)*0.5)))</f>
        <v>0</v>
      </c>
      <c r="F118" s="24">
        <f>IF(F95&lt;E95,F95,IF(E95&lt;0.7,0.5,(ROUND(E95/0.5,0)*0.5)))</f>
        <v>0</v>
      </c>
      <c r="H118" s="24">
        <f>IF(H95&lt;G95,H95,IF(G95&lt;0.7,0.5,(ROUND(G95/0.5,0)*0.5)))</f>
        <v>0</v>
      </c>
      <c r="J118" s="24">
        <f>IF(J95&lt;I95,J95,IF(I95&lt;0.7,0.5,(ROUND(I95/0.5,0)*0.5)))</f>
        <v>0</v>
      </c>
      <c r="L118" s="24">
        <f>IF(L95&lt;K95,L95,IF(K95&lt;0.7,0.5,(ROUND(K95/0.5,0)*0.5)))</f>
        <v>0</v>
      </c>
      <c r="N118" s="24">
        <f>IF(N95&lt;M95,N95,IF(M95&lt;0.7,0.5,(ROUND(M95/0.5,0)*0.5)))</f>
        <v>0</v>
      </c>
      <c r="P118" s="24">
        <f>IF(P95&lt;O95,P95,IF(O95&lt;0.7,0.5,(ROUND(O95/0.5,0)*0.5)))</f>
        <v>0</v>
      </c>
      <c r="R118" s="24">
        <f>IF(R95&lt;Q95,R95,IF(Q95&lt;0.7,0.5,(ROUND(Q95/0.5,0)*0.5)))</f>
        <v>0</v>
      </c>
      <c r="T118" s="24">
        <f>IF(T95&lt;S95,T95,IF(S95&lt;0.7,0.5,(ROUND(S95/0.5,0)*0.5)))</f>
        <v>0</v>
      </c>
      <c r="V118" s="24">
        <f>IF(V95&lt;U95,V95,IF(U95&lt;0.7,0.5,(ROUND(U95/0.5,0)*0.5)))</f>
        <v>0</v>
      </c>
    </row>
    <row r="119" spans="2:22" ht="14.25" hidden="1" customHeight="1" x14ac:dyDescent="0.25">
      <c r="C119" s="2" t="s">
        <v>176</v>
      </c>
      <c r="D119" s="2" t="b">
        <f>IF(C8="Scattersite",IF(C95&lt;0.7,0.5,(ROUND(C95/0.5,0)*0.5)))</f>
        <v>0</v>
      </c>
      <c r="E119" s="63" t="s">
        <v>176</v>
      </c>
      <c r="F119" s="63" t="b">
        <f>IF(E8="Scattersite",IF(E95&lt;0.7,0.5,(ROUND(E95/0.5,0)*0.5)))</f>
        <v>0</v>
      </c>
      <c r="G119" s="63" t="s">
        <v>176</v>
      </c>
      <c r="H119" s="63" t="b">
        <f>IF(G8="Scattersite",IF(G95&lt;0.7,0.5,(ROUND(G95/0.5,0)*0.5)))</f>
        <v>0</v>
      </c>
      <c r="I119" s="63" t="s">
        <v>176</v>
      </c>
      <c r="J119" s="63" t="b">
        <f>IF(I8="Scattersite",IF(I95&lt;0.7,0.5,(ROUND(I95/0.5,0)*0.5)))</f>
        <v>0</v>
      </c>
      <c r="K119" s="63" t="s">
        <v>176</v>
      </c>
      <c r="L119" s="63" t="b">
        <f>IF(K8="Scattersite",IF(K95&lt;0.7,0.5,(ROUND(K95/0.5,0)*0.5)))</f>
        <v>0</v>
      </c>
      <c r="M119" s="63" t="s">
        <v>176</v>
      </c>
      <c r="N119" s="63" t="b">
        <f>IF(M8="Scattersite",IF(M95&lt;0.7,0.5,(ROUND(M95/0.5,0)*0.5)))</f>
        <v>0</v>
      </c>
      <c r="O119" s="63" t="s">
        <v>176</v>
      </c>
      <c r="P119" s="63" t="b">
        <f>IF(O8="Scattersite",IF(O95&lt;0.7,0.5,(ROUND(O95/0.5,0)*0.5)))</f>
        <v>0</v>
      </c>
      <c r="Q119" s="63" t="s">
        <v>176</v>
      </c>
      <c r="R119" s="63" t="b">
        <f>IF(Q8="Scattersite",IF(Q95&lt;0.7,0.5,(ROUND(Q95/0.5,0)*0.5)))</f>
        <v>0</v>
      </c>
      <c r="S119" s="63" t="s">
        <v>176</v>
      </c>
      <c r="T119" s="63" t="b">
        <f>IF(S8="Scattersite",IF(S95&lt;0.7,0.5,(ROUND(S95/0.5,0)*0.5)))</f>
        <v>0</v>
      </c>
      <c r="U119" s="63" t="s">
        <v>176</v>
      </c>
      <c r="V119" s="63" t="b">
        <f>IF(U8="Scattersite",IF(U95&lt;0.7,0.5,(ROUND(U95/0.5,0)*0.5)))</f>
        <v>0</v>
      </c>
    </row>
    <row r="120" spans="2:22" ht="14.25" hidden="1" customHeight="1" x14ac:dyDescent="0.25"/>
  </sheetData>
  <sheetProtection algorithmName="SHA-512" hashValue="kP11HTlHlgEbhUEUzHfN2YXmn0c5COgjUIVUsRN16DQqlGEfbHOBpL6EoTP6Q4Iv+HvYxTxQVbten6QYhm1alw==" saltValue="QZ3mCV1NZ7GJpyLm5gES5Q==" spinCount="100000" sheet="1" selectLockedCells="1"/>
  <mergeCells count="73">
    <mergeCell ref="Q5:R5"/>
    <mergeCell ref="Q6:R6"/>
    <mergeCell ref="Q8:R8"/>
    <mergeCell ref="M5:N5"/>
    <mergeCell ref="M6:N6"/>
    <mergeCell ref="M8:N8"/>
    <mergeCell ref="O5:P5"/>
    <mergeCell ref="O6:P6"/>
    <mergeCell ref="O8:P8"/>
    <mergeCell ref="C6:D6"/>
    <mergeCell ref="C8:D8"/>
    <mergeCell ref="K5:L5"/>
    <mergeCell ref="K6:L6"/>
    <mergeCell ref="K8:L8"/>
    <mergeCell ref="I5:J5"/>
    <mergeCell ref="I6:J6"/>
    <mergeCell ref="I8:J8"/>
    <mergeCell ref="U1:V4"/>
    <mergeCell ref="A37:B47"/>
    <mergeCell ref="S5:T5"/>
    <mergeCell ref="S6:T6"/>
    <mergeCell ref="S8:T8"/>
    <mergeCell ref="C1:D4"/>
    <mergeCell ref="E1:F4"/>
    <mergeCell ref="G1:H4"/>
    <mergeCell ref="I1:J4"/>
    <mergeCell ref="K1:L4"/>
    <mergeCell ref="M1:N4"/>
    <mergeCell ref="O1:P4"/>
    <mergeCell ref="Q1:R4"/>
    <mergeCell ref="S1:T4"/>
    <mergeCell ref="A10:B10"/>
    <mergeCell ref="A11:B24"/>
    <mergeCell ref="A32:B36"/>
    <mergeCell ref="A28:B31"/>
    <mergeCell ref="U5:V5"/>
    <mergeCell ref="U6:V6"/>
    <mergeCell ref="U8:V8"/>
    <mergeCell ref="A5:B5"/>
    <mergeCell ref="A6:B6"/>
    <mergeCell ref="A8:B8"/>
    <mergeCell ref="A9:B9"/>
    <mergeCell ref="G5:H5"/>
    <mergeCell ref="G6:H6"/>
    <mergeCell ref="G8:H8"/>
    <mergeCell ref="E5:F5"/>
    <mergeCell ref="E6:F6"/>
    <mergeCell ref="E8:F8"/>
    <mergeCell ref="C5:D5"/>
    <mergeCell ref="S9:T9"/>
    <mergeCell ref="A27:B27"/>
    <mergeCell ref="C9:D9"/>
    <mergeCell ref="E9:F9"/>
    <mergeCell ref="G9:H9"/>
    <mergeCell ref="I9:J9"/>
    <mergeCell ref="A25:B25"/>
    <mergeCell ref="A26:B26"/>
    <mergeCell ref="A7:B7"/>
    <mergeCell ref="U9:V9"/>
    <mergeCell ref="C7:D7"/>
    <mergeCell ref="E7:F7"/>
    <mergeCell ref="G7:H7"/>
    <mergeCell ref="I7:J7"/>
    <mergeCell ref="K7:L7"/>
    <mergeCell ref="M7:N7"/>
    <mergeCell ref="O7:P7"/>
    <mergeCell ref="Q7:R7"/>
    <mergeCell ref="S7:T7"/>
    <mergeCell ref="U7:V7"/>
    <mergeCell ref="K9:L9"/>
    <mergeCell ref="M9:N9"/>
    <mergeCell ref="O9:P9"/>
    <mergeCell ref="Q9:R9"/>
  </mergeCells>
  <dataValidations count="6">
    <dataValidation type="list" allowBlank="1" showInputMessage="1" showErrorMessage="1" sqref="C8:V8" xr:uid="{00000000-0002-0000-0300-000000000000}">
      <formula1>$B$59:$B$61</formula1>
    </dataValidation>
    <dataValidation type="whole" allowBlank="1" showInputMessage="1" showErrorMessage="1" error="Please enter numerical value." sqref="C9:V9 C6:V7" xr:uid="{00000000-0002-0000-0300-000001000000}">
      <formula1>0</formula1>
      <formula2>9999999999</formula2>
    </dataValidation>
    <dataValidation type="whole" allowBlank="1" showInputMessage="1" showErrorMessage="1" error="Please enter in a numerical value." sqref="T27:T47 R27:R47 P27:P47 N27:N47 L27:L47 J27:J47 H27:H47 F27:F47 D27:D47 D11:D24 J11:J24 V27:V47 F11:F24 H11:H24 L11:L24 N11:N24 P11:P24 R11:R24 T11:T24 V11:V24" xr:uid="{00000000-0002-0000-0300-000002000000}">
      <formula1>0</formula1>
      <formula2>9999999999999</formula2>
    </dataValidation>
    <dataValidation type="list" allowBlank="1" showInputMessage="1" showErrorMessage="1" sqref="S25 U25 C25 E25 G25 I25 K25 M25 O25 Q25" xr:uid="{00000000-0002-0000-0300-000003000000}">
      <formula1>$A$63:$A$68</formula1>
    </dataValidation>
    <dataValidation type="list" allowBlank="1" showInputMessage="1" showErrorMessage="1" sqref="B3" xr:uid="{00000000-0002-0000-0300-000004000000}">
      <formula1>$A$69:$A$70</formula1>
    </dataValidation>
    <dataValidation type="whole" allowBlank="1" showInputMessage="1" showErrorMessage="1" error="Please enter a whole number between 0-9._x000a_" sqref="D26 F26 H26 J26 L26 N26 P26 R26 T26 V26" xr:uid="{00000000-0002-0000-0300-000005000000}">
      <formula1>1</formula1>
      <formula2>24</formula2>
    </dataValidation>
  </dataValidations>
  <pageMargins left="0.7" right="0.7" top="0.75" bottom="0.75" header="0.3" footer="0.3"/>
  <pageSetup scale="98"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6000000}">
          <x14:formula1>
            <xm:f>Sheet8!$A$1:$A$3</xm:f>
          </x14:formula1>
          <xm:sqref>C27 U27 G27 I27 K27 M27 O27 Q27 S27 E27</xm:sqref>
        </x14:dataValidation>
        <x14:dataValidation type="list" allowBlank="1" showInputMessage="1" showErrorMessage="1" xr:uid="{00000000-0002-0000-0300-000008000000}">
          <x14:formula1>
            <xm:f>'Nurse Practitioner'!$A$2:$A$9</xm:f>
          </x14:formula1>
          <xm:sqref>C28:C31 U28:U31 G28:G31 I28:I31 K28:K31 M28:M31 O28:O31 Q28:Q31 S28:S31 E28:E31</xm:sqref>
        </x14:dataValidation>
        <x14:dataValidation type="list" allowBlank="1" showInputMessage="1" showErrorMessage="1" xr:uid="{00000000-0002-0000-0300-00000A000000}">
          <x14:formula1>
            <xm:f>Nursing!$E$2:$E$51</xm:f>
          </x14:formula1>
          <xm:sqref>E11:E24 U11:U24 Q11:Q24 O11:O24 M11:M24 K11:K24 I11:I24 C11:C24 S11:S24 G11:G24</xm:sqref>
        </x14:dataValidation>
        <x14:dataValidation type="list" allowBlank="1" showInputMessage="1" showErrorMessage="1" xr:uid="{00000000-0002-0000-0300-000009000000}">
          <x14:formula1>
            <xm:f>Bionutrition!$A$2:$A$26</xm:f>
          </x14:formula1>
          <xm:sqref>C32:C36 E32:E36 S32:S36 Q32:Q36 O32:O36 M32:M36 K32:K36 I32:I36 G32:G36 U32:U36</xm:sqref>
        </x14:dataValidation>
        <x14:dataValidation type="list" allowBlank="1" showInputMessage="1" showErrorMessage="1" xr:uid="{00000000-0002-0000-0300-000007000000}">
          <x14:formula1>
            <xm:f>'EMU CPU'!$A$2:$A$28</xm:f>
          </x14:formula1>
          <xm:sqref>C37:C47 U37:U47 G37:G47 I37:I47 K37:K47 M37:M47 O37:O47 Q37:Q47 S37:S47 E37:E47</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J47"/>
  <sheetViews>
    <sheetView zoomScaleNormal="100" workbookViewId="0">
      <selection sqref="A1:J47"/>
    </sheetView>
  </sheetViews>
  <sheetFormatPr defaultRowHeight="15" x14ac:dyDescent="0.25"/>
  <sheetData>
    <row r="1" spans="1:10" x14ac:dyDescent="0.25">
      <c r="A1" s="345"/>
      <c r="B1" s="345"/>
      <c r="C1" s="345"/>
      <c r="D1" s="345"/>
      <c r="E1" s="345"/>
      <c r="F1" s="345"/>
      <c r="G1" s="345"/>
      <c r="H1" s="345"/>
      <c r="I1" s="345"/>
      <c r="J1" s="345"/>
    </row>
    <row r="2" spans="1:10" x14ac:dyDescent="0.25">
      <c r="A2" s="345"/>
      <c r="B2" s="345"/>
      <c r="C2" s="345"/>
      <c r="D2" s="345"/>
      <c r="E2" s="345"/>
      <c r="F2" s="345"/>
      <c r="G2" s="345"/>
      <c r="H2" s="345"/>
      <c r="I2" s="345"/>
      <c r="J2" s="345"/>
    </row>
    <row r="3" spans="1:10" x14ac:dyDescent="0.25">
      <c r="A3" s="345"/>
      <c r="B3" s="345"/>
      <c r="C3" s="345"/>
      <c r="D3" s="345"/>
      <c r="E3" s="345"/>
      <c r="F3" s="345"/>
      <c r="G3" s="345"/>
      <c r="H3" s="345"/>
      <c r="I3" s="345"/>
      <c r="J3" s="345"/>
    </row>
    <row r="4" spans="1:10" x14ac:dyDescent="0.25">
      <c r="A4" s="345"/>
      <c r="B4" s="345"/>
      <c r="C4" s="345"/>
      <c r="D4" s="345"/>
      <c r="E4" s="345"/>
      <c r="F4" s="345"/>
      <c r="G4" s="345"/>
      <c r="H4" s="345"/>
      <c r="I4" s="345"/>
      <c r="J4" s="345"/>
    </row>
    <row r="5" spans="1:10" x14ac:dyDescent="0.25">
      <c r="A5" s="345"/>
      <c r="B5" s="345"/>
      <c r="C5" s="345"/>
      <c r="D5" s="345"/>
      <c r="E5" s="345"/>
      <c r="F5" s="345"/>
      <c r="G5" s="345"/>
      <c r="H5" s="345"/>
      <c r="I5" s="345"/>
      <c r="J5" s="345"/>
    </row>
    <row r="6" spans="1:10" x14ac:dyDescent="0.25">
      <c r="A6" s="345"/>
      <c r="B6" s="345"/>
      <c r="C6" s="345"/>
      <c r="D6" s="345"/>
      <c r="E6" s="345"/>
      <c r="F6" s="345"/>
      <c r="G6" s="345"/>
      <c r="H6" s="345"/>
      <c r="I6" s="345"/>
      <c r="J6" s="345"/>
    </row>
    <row r="7" spans="1:10" x14ac:dyDescent="0.25">
      <c r="A7" s="345"/>
      <c r="B7" s="345"/>
      <c r="C7" s="345"/>
      <c r="D7" s="345"/>
      <c r="E7" s="345"/>
      <c r="F7" s="345"/>
      <c r="G7" s="345"/>
      <c r="H7" s="345"/>
      <c r="I7" s="345"/>
      <c r="J7" s="345"/>
    </row>
    <row r="8" spans="1:10" x14ac:dyDescent="0.25">
      <c r="A8" s="345"/>
      <c r="B8" s="345"/>
      <c r="C8" s="345"/>
      <c r="D8" s="345"/>
      <c r="E8" s="345"/>
      <c r="F8" s="345"/>
      <c r="G8" s="345"/>
      <c r="H8" s="345"/>
      <c r="I8" s="345"/>
      <c r="J8" s="345"/>
    </row>
    <row r="9" spans="1:10" x14ac:dyDescent="0.25">
      <c r="A9" s="345"/>
      <c r="B9" s="345"/>
      <c r="C9" s="345"/>
      <c r="D9" s="345"/>
      <c r="E9" s="345"/>
      <c r="F9" s="345"/>
      <c r="G9" s="345"/>
      <c r="H9" s="345"/>
      <c r="I9" s="345"/>
      <c r="J9" s="345"/>
    </row>
    <row r="10" spans="1:10" x14ac:dyDescent="0.25">
      <c r="A10" s="345"/>
      <c r="B10" s="345"/>
      <c r="C10" s="345"/>
      <c r="D10" s="345"/>
      <c r="E10" s="345"/>
      <c r="F10" s="345"/>
      <c r="G10" s="345"/>
      <c r="H10" s="345"/>
      <c r="I10" s="345"/>
      <c r="J10" s="345"/>
    </row>
    <row r="11" spans="1:10" x14ac:dyDescent="0.25">
      <c r="A11" s="345"/>
      <c r="B11" s="345"/>
      <c r="C11" s="345"/>
      <c r="D11" s="345"/>
      <c r="E11" s="345"/>
      <c r="F11" s="345"/>
      <c r="G11" s="345"/>
      <c r="H11" s="345"/>
      <c r="I11" s="345"/>
      <c r="J11" s="345"/>
    </row>
    <row r="12" spans="1:10" x14ac:dyDescent="0.25">
      <c r="A12" s="345"/>
      <c r="B12" s="345"/>
      <c r="C12" s="345"/>
      <c r="D12" s="345"/>
      <c r="E12" s="345"/>
      <c r="F12" s="345"/>
      <c r="G12" s="345"/>
      <c r="H12" s="345"/>
      <c r="I12" s="345"/>
      <c r="J12" s="345"/>
    </row>
    <row r="13" spans="1:10" x14ac:dyDescent="0.25">
      <c r="A13" s="345"/>
      <c r="B13" s="345"/>
      <c r="C13" s="345"/>
      <c r="D13" s="345"/>
      <c r="E13" s="345"/>
      <c r="F13" s="345"/>
      <c r="G13" s="345"/>
      <c r="H13" s="345"/>
      <c r="I13" s="345"/>
      <c r="J13" s="345"/>
    </row>
    <row r="14" spans="1:10" x14ac:dyDescent="0.25">
      <c r="A14" s="345"/>
      <c r="B14" s="345"/>
      <c r="C14" s="345"/>
      <c r="D14" s="345"/>
      <c r="E14" s="345"/>
      <c r="F14" s="345"/>
      <c r="G14" s="345"/>
      <c r="H14" s="345"/>
      <c r="I14" s="345"/>
      <c r="J14" s="345"/>
    </row>
    <row r="15" spans="1:10" x14ac:dyDescent="0.25">
      <c r="A15" s="345"/>
      <c r="B15" s="345"/>
      <c r="C15" s="345"/>
      <c r="D15" s="345"/>
      <c r="E15" s="345"/>
      <c r="F15" s="345"/>
      <c r="G15" s="345"/>
      <c r="H15" s="345"/>
      <c r="I15" s="345"/>
      <c r="J15" s="345"/>
    </row>
    <row r="16" spans="1:10" x14ac:dyDescent="0.25">
      <c r="A16" s="345"/>
      <c r="B16" s="345"/>
      <c r="C16" s="345"/>
      <c r="D16" s="345"/>
      <c r="E16" s="345"/>
      <c r="F16" s="345"/>
      <c r="G16" s="345"/>
      <c r="H16" s="345"/>
      <c r="I16" s="345"/>
      <c r="J16" s="345"/>
    </row>
    <row r="17" spans="1:10" x14ac:dyDescent="0.25">
      <c r="A17" s="345"/>
      <c r="B17" s="345"/>
      <c r="C17" s="345"/>
      <c r="D17" s="345"/>
      <c r="E17" s="345"/>
      <c r="F17" s="345"/>
      <c r="G17" s="345"/>
      <c r="H17" s="345"/>
      <c r="I17" s="345"/>
      <c r="J17" s="345"/>
    </row>
    <row r="18" spans="1:10" x14ac:dyDescent="0.25">
      <c r="A18" s="345"/>
      <c r="B18" s="345"/>
      <c r="C18" s="345"/>
      <c r="D18" s="345"/>
      <c r="E18" s="345"/>
      <c r="F18" s="345"/>
      <c r="G18" s="345"/>
      <c r="H18" s="345"/>
      <c r="I18" s="345"/>
      <c r="J18" s="345"/>
    </row>
    <row r="19" spans="1:10" x14ac:dyDescent="0.25">
      <c r="A19" s="345"/>
      <c r="B19" s="345"/>
      <c r="C19" s="345"/>
      <c r="D19" s="345"/>
      <c r="E19" s="345"/>
      <c r="F19" s="345"/>
      <c r="G19" s="345"/>
      <c r="H19" s="345"/>
      <c r="I19" s="345"/>
      <c r="J19" s="345"/>
    </row>
    <row r="20" spans="1:10" x14ac:dyDescent="0.25">
      <c r="A20" s="345"/>
      <c r="B20" s="345"/>
      <c r="C20" s="345"/>
      <c r="D20" s="345"/>
      <c r="E20" s="345"/>
      <c r="F20" s="345"/>
      <c r="G20" s="345"/>
      <c r="H20" s="345"/>
      <c r="I20" s="345"/>
      <c r="J20" s="345"/>
    </row>
    <row r="21" spans="1:10" x14ac:dyDescent="0.25">
      <c r="A21" s="345"/>
      <c r="B21" s="345"/>
      <c r="C21" s="345"/>
      <c r="D21" s="345"/>
      <c r="E21" s="345"/>
      <c r="F21" s="345"/>
      <c r="G21" s="345"/>
      <c r="H21" s="345"/>
      <c r="I21" s="345"/>
      <c r="J21" s="345"/>
    </row>
    <row r="22" spans="1:10" x14ac:dyDescent="0.25">
      <c r="A22" s="345"/>
      <c r="B22" s="345"/>
      <c r="C22" s="345"/>
      <c r="D22" s="345"/>
      <c r="E22" s="345"/>
      <c r="F22" s="345"/>
      <c r="G22" s="345"/>
      <c r="H22" s="345"/>
      <c r="I22" s="345"/>
      <c r="J22" s="345"/>
    </row>
    <row r="23" spans="1:10" x14ac:dyDescent="0.25">
      <c r="A23" s="345"/>
      <c r="B23" s="345"/>
      <c r="C23" s="345"/>
      <c r="D23" s="345"/>
      <c r="E23" s="345"/>
      <c r="F23" s="345"/>
      <c r="G23" s="345"/>
      <c r="H23" s="345"/>
      <c r="I23" s="345"/>
      <c r="J23" s="345"/>
    </row>
    <row r="24" spans="1:10" x14ac:dyDescent="0.25">
      <c r="A24" s="345"/>
      <c r="B24" s="345"/>
      <c r="C24" s="345"/>
      <c r="D24" s="345"/>
      <c r="E24" s="345"/>
      <c r="F24" s="345"/>
      <c r="G24" s="345"/>
      <c r="H24" s="345"/>
      <c r="I24" s="345"/>
      <c r="J24" s="345"/>
    </row>
    <row r="25" spans="1:10" x14ac:dyDescent="0.25">
      <c r="A25" s="345"/>
      <c r="B25" s="345"/>
      <c r="C25" s="345"/>
      <c r="D25" s="345"/>
      <c r="E25" s="345"/>
      <c r="F25" s="345"/>
      <c r="G25" s="345"/>
      <c r="H25" s="345"/>
      <c r="I25" s="345"/>
      <c r="J25" s="345"/>
    </row>
    <row r="26" spans="1:10" x14ac:dyDescent="0.25">
      <c r="A26" s="345"/>
      <c r="B26" s="345"/>
      <c r="C26" s="345"/>
      <c r="D26" s="345"/>
      <c r="E26" s="345"/>
      <c r="F26" s="345"/>
      <c r="G26" s="345"/>
      <c r="H26" s="345"/>
      <c r="I26" s="345"/>
      <c r="J26" s="345"/>
    </row>
    <row r="27" spans="1:10" x14ac:dyDescent="0.25">
      <c r="A27" s="345"/>
      <c r="B27" s="345"/>
      <c r="C27" s="345"/>
      <c r="D27" s="345"/>
      <c r="E27" s="345"/>
      <c r="F27" s="345"/>
      <c r="G27" s="345"/>
      <c r="H27" s="345"/>
      <c r="I27" s="345"/>
      <c r="J27" s="345"/>
    </row>
    <row r="28" spans="1:10" x14ac:dyDescent="0.25">
      <c r="A28" s="345"/>
      <c r="B28" s="345"/>
      <c r="C28" s="345"/>
      <c r="D28" s="345"/>
      <c r="E28" s="345"/>
      <c r="F28" s="345"/>
      <c r="G28" s="345"/>
      <c r="H28" s="345"/>
      <c r="I28" s="345"/>
      <c r="J28" s="345"/>
    </row>
    <row r="29" spans="1:10" x14ac:dyDescent="0.25">
      <c r="A29" s="345"/>
      <c r="B29" s="345"/>
      <c r="C29" s="345"/>
      <c r="D29" s="345"/>
      <c r="E29" s="345"/>
      <c r="F29" s="345"/>
      <c r="G29" s="345"/>
      <c r="H29" s="345"/>
      <c r="I29" s="345"/>
      <c r="J29" s="345"/>
    </row>
    <row r="30" spans="1:10" x14ac:dyDescent="0.25">
      <c r="A30" s="345"/>
      <c r="B30" s="345"/>
      <c r="C30" s="345"/>
      <c r="D30" s="345"/>
      <c r="E30" s="345"/>
      <c r="F30" s="345"/>
      <c r="G30" s="345"/>
      <c r="H30" s="345"/>
      <c r="I30" s="345"/>
      <c r="J30" s="345"/>
    </row>
    <row r="31" spans="1:10" x14ac:dyDescent="0.25">
      <c r="A31" s="345"/>
      <c r="B31" s="345"/>
      <c r="C31" s="345"/>
      <c r="D31" s="345"/>
      <c r="E31" s="345"/>
      <c r="F31" s="345"/>
      <c r="G31" s="345"/>
      <c r="H31" s="345"/>
      <c r="I31" s="345"/>
      <c r="J31" s="345"/>
    </row>
    <row r="32" spans="1:10" x14ac:dyDescent="0.25">
      <c r="A32" s="345"/>
      <c r="B32" s="345"/>
      <c r="C32" s="345"/>
      <c r="D32" s="345"/>
      <c r="E32" s="345"/>
      <c r="F32" s="345"/>
      <c r="G32" s="345"/>
      <c r="H32" s="345"/>
      <c r="I32" s="345"/>
      <c r="J32" s="345"/>
    </row>
    <row r="33" spans="1:10" x14ac:dyDescent="0.25">
      <c r="A33" s="345"/>
      <c r="B33" s="345"/>
      <c r="C33" s="345"/>
      <c r="D33" s="345"/>
      <c r="E33" s="345"/>
      <c r="F33" s="345"/>
      <c r="G33" s="345"/>
      <c r="H33" s="345"/>
      <c r="I33" s="345"/>
      <c r="J33" s="345"/>
    </row>
    <row r="34" spans="1:10" x14ac:dyDescent="0.25">
      <c r="A34" s="345"/>
      <c r="B34" s="345"/>
      <c r="C34" s="345"/>
      <c r="D34" s="345"/>
      <c r="E34" s="345"/>
      <c r="F34" s="345"/>
      <c r="G34" s="345"/>
      <c r="H34" s="345"/>
      <c r="I34" s="345"/>
      <c r="J34" s="345"/>
    </row>
    <row r="35" spans="1:10" x14ac:dyDescent="0.25">
      <c r="A35" s="345"/>
      <c r="B35" s="345"/>
      <c r="C35" s="345"/>
      <c r="D35" s="345"/>
      <c r="E35" s="345"/>
      <c r="F35" s="345"/>
      <c r="G35" s="345"/>
      <c r="H35" s="345"/>
      <c r="I35" s="345"/>
      <c r="J35" s="345"/>
    </row>
    <row r="36" spans="1:10" x14ac:dyDescent="0.25">
      <c r="A36" s="345"/>
      <c r="B36" s="345"/>
      <c r="C36" s="345"/>
      <c r="D36" s="345"/>
      <c r="E36" s="345"/>
      <c r="F36" s="345"/>
      <c r="G36" s="345"/>
      <c r="H36" s="345"/>
      <c r="I36" s="345"/>
      <c r="J36" s="345"/>
    </row>
    <row r="37" spans="1:10" x14ac:dyDescent="0.25">
      <c r="A37" s="345"/>
      <c r="B37" s="345"/>
      <c r="C37" s="345"/>
      <c r="D37" s="345"/>
      <c r="E37" s="345"/>
      <c r="F37" s="345"/>
      <c r="G37" s="345"/>
      <c r="H37" s="345"/>
      <c r="I37" s="345"/>
      <c r="J37" s="345"/>
    </row>
    <row r="38" spans="1:10" x14ac:dyDescent="0.25">
      <c r="A38" s="345"/>
      <c r="B38" s="345"/>
      <c r="C38" s="345"/>
      <c r="D38" s="345"/>
      <c r="E38" s="345"/>
      <c r="F38" s="345"/>
      <c r="G38" s="345"/>
      <c r="H38" s="345"/>
      <c r="I38" s="345"/>
      <c r="J38" s="345"/>
    </row>
    <row r="39" spans="1:10" x14ac:dyDescent="0.25">
      <c r="A39" s="345"/>
      <c r="B39" s="345"/>
      <c r="C39" s="345"/>
      <c r="D39" s="345"/>
      <c r="E39" s="345"/>
      <c r="F39" s="345"/>
      <c r="G39" s="345"/>
      <c r="H39" s="345"/>
      <c r="I39" s="345"/>
      <c r="J39" s="345"/>
    </row>
    <row r="40" spans="1:10" x14ac:dyDescent="0.25">
      <c r="A40" s="345"/>
      <c r="B40" s="345"/>
      <c r="C40" s="345"/>
      <c r="D40" s="345"/>
      <c r="E40" s="345"/>
      <c r="F40" s="345"/>
      <c r="G40" s="345"/>
      <c r="H40" s="345"/>
      <c r="I40" s="345"/>
      <c r="J40" s="345"/>
    </row>
    <row r="41" spans="1:10" x14ac:dyDescent="0.25">
      <c r="A41" s="345"/>
      <c r="B41" s="345"/>
      <c r="C41" s="345"/>
      <c r="D41" s="345"/>
      <c r="E41" s="345"/>
      <c r="F41" s="345"/>
      <c r="G41" s="345"/>
      <c r="H41" s="345"/>
      <c r="I41" s="345"/>
      <c r="J41" s="345"/>
    </row>
    <row r="42" spans="1:10" x14ac:dyDescent="0.25">
      <c r="A42" s="345"/>
      <c r="B42" s="345"/>
      <c r="C42" s="345"/>
      <c r="D42" s="345"/>
      <c r="E42" s="345"/>
      <c r="F42" s="345"/>
      <c r="G42" s="345"/>
      <c r="H42" s="345"/>
      <c r="I42" s="345"/>
      <c r="J42" s="345"/>
    </row>
    <row r="43" spans="1:10" x14ac:dyDescent="0.25">
      <c r="A43" s="345"/>
      <c r="B43" s="345"/>
      <c r="C43" s="345"/>
      <c r="D43" s="345"/>
      <c r="E43" s="345"/>
      <c r="F43" s="345"/>
      <c r="G43" s="345"/>
      <c r="H43" s="345"/>
      <c r="I43" s="345"/>
      <c r="J43" s="345"/>
    </row>
    <row r="44" spans="1:10" x14ac:dyDescent="0.25">
      <c r="A44" s="345"/>
      <c r="B44" s="345"/>
      <c r="C44" s="345"/>
      <c r="D44" s="345"/>
      <c r="E44" s="345"/>
      <c r="F44" s="345"/>
      <c r="G44" s="345"/>
      <c r="H44" s="345"/>
      <c r="I44" s="345"/>
      <c r="J44" s="345"/>
    </row>
    <row r="45" spans="1:10" x14ac:dyDescent="0.25">
      <c r="A45" s="345"/>
      <c r="B45" s="345"/>
      <c r="C45" s="345"/>
      <c r="D45" s="345"/>
      <c r="E45" s="345"/>
      <c r="F45" s="345"/>
      <c r="G45" s="345"/>
      <c r="H45" s="345"/>
      <c r="I45" s="345"/>
      <c r="J45" s="345"/>
    </row>
    <row r="46" spans="1:10" x14ac:dyDescent="0.25">
      <c r="A46" s="345"/>
      <c r="B46" s="345"/>
      <c r="C46" s="345"/>
      <c r="D46" s="345"/>
      <c r="E46" s="345"/>
      <c r="F46" s="345"/>
      <c r="G46" s="345"/>
      <c r="H46" s="345"/>
      <c r="I46" s="345"/>
      <c r="J46" s="345"/>
    </row>
    <row r="47" spans="1:10" x14ac:dyDescent="0.25">
      <c r="A47" s="345"/>
      <c r="B47" s="345"/>
      <c r="C47" s="345"/>
      <c r="D47" s="345"/>
      <c r="E47" s="345"/>
      <c r="F47" s="345"/>
      <c r="G47" s="345"/>
      <c r="H47" s="345"/>
      <c r="I47" s="345"/>
      <c r="J47" s="345"/>
    </row>
  </sheetData>
  <sheetProtection algorithmName="SHA-512" hashValue="/X4JNtxyONEW+/VTMTxvFAe6q6WcalPuiwZpMSsFytKybfkrkyQHGXVZ5ro5HFW7RfqwbjUp7WxCnGjGhxU+SA==" saltValue="5spZk+Tfo0HVEPq7EcnkgQ==" spinCount="100000" sheet="1" objects="1" scenarios="1" selectLockedCells="1"/>
  <mergeCells count="1">
    <mergeCell ref="A1:J47"/>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79998168889431442"/>
  </sheetPr>
  <dimension ref="A1:B55"/>
  <sheetViews>
    <sheetView topLeftCell="A19" workbookViewId="0">
      <selection activeCell="B1" sqref="B1"/>
    </sheetView>
  </sheetViews>
  <sheetFormatPr defaultColWidth="8.7109375" defaultRowHeight="15" x14ac:dyDescent="0.25"/>
  <cols>
    <col min="1" max="1" width="24.7109375" customWidth="1"/>
    <col min="2" max="2" width="30.28515625" bestFit="1" customWidth="1"/>
  </cols>
  <sheetData>
    <row r="1" spans="1:2" ht="20.25" customHeight="1" x14ac:dyDescent="0.25">
      <c r="A1" s="5" t="s">
        <v>110</v>
      </c>
      <c r="B1" s="5" t="s">
        <v>111</v>
      </c>
    </row>
    <row r="2" spans="1:2" ht="18.75" customHeight="1" x14ac:dyDescent="0.25">
      <c r="A2" s="8" t="s">
        <v>38</v>
      </c>
      <c r="B2" t="s">
        <v>8</v>
      </c>
    </row>
    <row r="3" spans="1:2" x14ac:dyDescent="0.25">
      <c r="A3" s="8" t="s">
        <v>38</v>
      </c>
      <c r="B3" t="s">
        <v>10</v>
      </c>
    </row>
    <row r="4" spans="1:2" x14ac:dyDescent="0.25">
      <c r="A4" s="8" t="s">
        <v>38</v>
      </c>
      <c r="B4" t="s">
        <v>17</v>
      </c>
    </row>
    <row r="5" spans="1:2" x14ac:dyDescent="0.25">
      <c r="A5" s="8" t="s">
        <v>38</v>
      </c>
      <c r="B5" t="s">
        <v>25</v>
      </c>
    </row>
    <row r="6" spans="1:2" x14ac:dyDescent="0.25">
      <c r="A6" s="8" t="s">
        <v>38</v>
      </c>
      <c r="B6" t="s">
        <v>40</v>
      </c>
    </row>
    <row r="7" spans="1:2" x14ac:dyDescent="0.25">
      <c r="A7" s="8" t="s">
        <v>44</v>
      </c>
      <c r="B7" t="s">
        <v>62</v>
      </c>
    </row>
    <row r="8" spans="1:2" x14ac:dyDescent="0.25">
      <c r="A8" s="8" t="s">
        <v>44</v>
      </c>
      <c r="B8" t="s">
        <v>63</v>
      </c>
    </row>
    <row r="9" spans="1:2" x14ac:dyDescent="0.25">
      <c r="A9" s="8" t="s">
        <v>44</v>
      </c>
      <c r="B9" t="s">
        <v>64</v>
      </c>
    </row>
    <row r="10" spans="1:2" x14ac:dyDescent="0.25">
      <c r="A10" s="8" t="s">
        <v>44</v>
      </c>
      <c r="B10" t="s">
        <v>65</v>
      </c>
    </row>
    <row r="11" spans="1:2" x14ac:dyDescent="0.25">
      <c r="A11" s="8" t="s">
        <v>44</v>
      </c>
      <c r="B11" t="s">
        <v>66</v>
      </c>
    </row>
    <row r="12" spans="1:2" x14ac:dyDescent="0.25">
      <c r="A12" s="8" t="s">
        <v>44</v>
      </c>
      <c r="B12" t="s">
        <v>67</v>
      </c>
    </row>
    <row r="13" spans="1:2" x14ac:dyDescent="0.25">
      <c r="A13" s="8" t="s">
        <v>44</v>
      </c>
      <c r="B13" t="s">
        <v>68</v>
      </c>
    </row>
    <row r="14" spans="1:2" x14ac:dyDescent="0.25">
      <c r="A14" s="8" t="s">
        <v>44</v>
      </c>
      <c r="B14" t="s">
        <v>69</v>
      </c>
    </row>
    <row r="15" spans="1:2" x14ac:dyDescent="0.25">
      <c r="A15" s="8" t="s">
        <v>44</v>
      </c>
      <c r="B15" t="s">
        <v>70</v>
      </c>
    </row>
    <row r="16" spans="1:2" x14ac:dyDescent="0.25">
      <c r="A16" s="8" t="s">
        <v>44</v>
      </c>
      <c r="B16" t="s">
        <v>71</v>
      </c>
    </row>
    <row r="17" spans="1:2" x14ac:dyDescent="0.25">
      <c r="A17" s="8" t="s">
        <v>44</v>
      </c>
      <c r="B17" t="s">
        <v>72</v>
      </c>
    </row>
    <row r="18" spans="1:2" x14ac:dyDescent="0.25">
      <c r="A18" s="8" t="s">
        <v>44</v>
      </c>
      <c r="B18" t="s">
        <v>73</v>
      </c>
    </row>
    <row r="19" spans="1:2" x14ac:dyDescent="0.25">
      <c r="A19" s="8" t="s">
        <v>44</v>
      </c>
      <c r="B19" t="s">
        <v>74</v>
      </c>
    </row>
    <row r="20" spans="1:2" x14ac:dyDescent="0.25">
      <c r="A20" s="8" t="s">
        <v>44</v>
      </c>
      <c r="B20" t="s">
        <v>75</v>
      </c>
    </row>
    <row r="21" spans="1:2" x14ac:dyDescent="0.25">
      <c r="A21" s="8" t="s">
        <v>44</v>
      </c>
      <c r="B21" t="s">
        <v>76</v>
      </c>
    </row>
    <row r="22" spans="1:2" x14ac:dyDescent="0.25">
      <c r="A22" s="8" t="s">
        <v>44</v>
      </c>
      <c r="B22" t="s">
        <v>77</v>
      </c>
    </row>
    <row r="23" spans="1:2" x14ac:dyDescent="0.25">
      <c r="A23" s="8" t="s">
        <v>44</v>
      </c>
      <c r="B23" t="s">
        <v>78</v>
      </c>
    </row>
    <row r="24" spans="1:2" x14ac:dyDescent="0.25">
      <c r="A24" s="8" t="s">
        <v>44</v>
      </c>
      <c r="B24" t="s">
        <v>79</v>
      </c>
    </row>
    <row r="25" spans="1:2" x14ac:dyDescent="0.25">
      <c r="A25" s="8" t="s">
        <v>44</v>
      </c>
      <c r="B25" t="s">
        <v>80</v>
      </c>
    </row>
    <row r="26" spans="1:2" x14ac:dyDescent="0.25">
      <c r="A26" s="8" t="s">
        <v>44</v>
      </c>
      <c r="B26" t="s">
        <v>81</v>
      </c>
    </row>
    <row r="27" spans="1:2" x14ac:dyDescent="0.25">
      <c r="A27" s="8" t="s">
        <v>44</v>
      </c>
      <c r="B27" t="s">
        <v>82</v>
      </c>
    </row>
    <row r="28" spans="1:2" x14ac:dyDescent="0.25">
      <c r="A28" s="8" t="s">
        <v>44</v>
      </c>
      <c r="B28" t="s">
        <v>83</v>
      </c>
    </row>
    <row r="29" spans="1:2" x14ac:dyDescent="0.25">
      <c r="A29" s="8" t="s">
        <v>44</v>
      </c>
      <c r="B29" t="s">
        <v>84</v>
      </c>
    </row>
    <row r="30" spans="1:2" x14ac:dyDescent="0.25">
      <c r="A30" s="8" t="s">
        <v>44</v>
      </c>
      <c r="B30" t="s">
        <v>85</v>
      </c>
    </row>
    <row r="31" spans="1:2" x14ac:dyDescent="0.25">
      <c r="A31" s="8" t="s">
        <v>44</v>
      </c>
      <c r="B31" t="s">
        <v>86</v>
      </c>
    </row>
    <row r="32" spans="1:2" x14ac:dyDescent="0.25">
      <c r="A32" s="8" t="s">
        <v>44</v>
      </c>
      <c r="B32" t="s">
        <v>87</v>
      </c>
    </row>
    <row r="33" spans="1:2" x14ac:dyDescent="0.25">
      <c r="A33" s="8" t="s">
        <v>44</v>
      </c>
      <c r="B33" t="s">
        <v>88</v>
      </c>
    </row>
    <row r="34" spans="1:2" x14ac:dyDescent="0.25">
      <c r="A34" s="8" t="s">
        <v>44</v>
      </c>
      <c r="B34" t="s">
        <v>89</v>
      </c>
    </row>
    <row r="35" spans="1:2" x14ac:dyDescent="0.25">
      <c r="A35" s="8" t="s">
        <v>44</v>
      </c>
      <c r="B35" t="s">
        <v>90</v>
      </c>
    </row>
    <row r="36" spans="1:2" x14ac:dyDescent="0.25">
      <c r="A36" s="8" t="s">
        <v>44</v>
      </c>
      <c r="B36" t="s">
        <v>91</v>
      </c>
    </row>
    <row r="37" spans="1:2" x14ac:dyDescent="0.25">
      <c r="A37" s="8" t="s">
        <v>44</v>
      </c>
      <c r="B37" t="s">
        <v>92</v>
      </c>
    </row>
    <row r="38" spans="1:2" x14ac:dyDescent="0.25">
      <c r="A38" s="8" t="s">
        <v>44</v>
      </c>
      <c r="B38" t="s">
        <v>93</v>
      </c>
    </row>
    <row r="39" spans="1:2" x14ac:dyDescent="0.25">
      <c r="A39" s="8" t="s">
        <v>43</v>
      </c>
      <c r="B39" t="s">
        <v>45</v>
      </c>
    </row>
    <row r="40" spans="1:2" x14ac:dyDescent="0.25">
      <c r="A40" s="8" t="s">
        <v>43</v>
      </c>
      <c r="B40" t="s">
        <v>46</v>
      </c>
    </row>
    <row r="41" spans="1:2" x14ac:dyDescent="0.25">
      <c r="A41" s="8" t="s">
        <v>43</v>
      </c>
      <c r="B41" t="s">
        <v>47</v>
      </c>
    </row>
    <row r="42" spans="1:2" x14ac:dyDescent="0.25">
      <c r="A42" s="8" t="s">
        <v>43</v>
      </c>
      <c r="B42" t="s">
        <v>48</v>
      </c>
    </row>
    <row r="43" spans="1:2" x14ac:dyDescent="0.25">
      <c r="A43" s="8" t="s">
        <v>43</v>
      </c>
      <c r="B43" t="s">
        <v>61</v>
      </c>
    </row>
    <row r="44" spans="1:2" x14ac:dyDescent="0.25">
      <c r="A44" s="8" t="s">
        <v>43</v>
      </c>
      <c r="B44" t="s">
        <v>49</v>
      </c>
    </row>
    <row r="45" spans="1:2" x14ac:dyDescent="0.25">
      <c r="A45" s="8" t="s">
        <v>43</v>
      </c>
      <c r="B45" t="s">
        <v>60</v>
      </c>
    </row>
    <row r="46" spans="1:2" x14ac:dyDescent="0.25">
      <c r="A46" s="8" t="s">
        <v>43</v>
      </c>
      <c r="B46" t="s">
        <v>50</v>
      </c>
    </row>
    <row r="47" spans="1:2" x14ac:dyDescent="0.25">
      <c r="A47" s="8" t="s">
        <v>43</v>
      </c>
      <c r="B47" t="s">
        <v>51</v>
      </c>
    </row>
    <row r="48" spans="1:2" x14ac:dyDescent="0.25">
      <c r="A48" s="8" t="s">
        <v>43</v>
      </c>
      <c r="B48" t="s">
        <v>52</v>
      </c>
    </row>
    <row r="49" spans="1:2" x14ac:dyDescent="0.25">
      <c r="A49" s="8" t="s">
        <v>43</v>
      </c>
      <c r="B49" t="s">
        <v>53</v>
      </c>
    </row>
    <row r="50" spans="1:2" x14ac:dyDescent="0.25">
      <c r="A50" s="8" t="s">
        <v>43</v>
      </c>
      <c r="B50" t="s">
        <v>54</v>
      </c>
    </row>
    <row r="51" spans="1:2" x14ac:dyDescent="0.25">
      <c r="A51" s="8" t="s">
        <v>43</v>
      </c>
      <c r="B51" t="s">
        <v>55</v>
      </c>
    </row>
    <row r="52" spans="1:2" x14ac:dyDescent="0.25">
      <c r="A52" s="8" t="s">
        <v>43</v>
      </c>
      <c r="B52" t="s">
        <v>56</v>
      </c>
    </row>
    <row r="53" spans="1:2" x14ac:dyDescent="0.25">
      <c r="A53" s="8" t="s">
        <v>43</v>
      </c>
      <c r="B53" t="s">
        <v>57</v>
      </c>
    </row>
    <row r="54" spans="1:2" x14ac:dyDescent="0.25">
      <c r="A54" s="8" t="s">
        <v>43</v>
      </c>
      <c r="B54" t="s">
        <v>58</v>
      </c>
    </row>
    <row r="55" spans="1:2" x14ac:dyDescent="0.25">
      <c r="A55" s="8" t="s">
        <v>43</v>
      </c>
      <c r="B55" t="s">
        <v>59</v>
      </c>
    </row>
  </sheetData>
  <sheetProtection algorithmName="SHA-512" hashValue="CgRIBLJCY041zAIrzcxCWFNhZOPBhZLJ6hkiGF0VrnKXt6nQY01MVdBXTO4Ims9/8NesYY0DeI0ES82zQ/jn7g==" saltValue="/PctDNbrwRVvAQWNsmBn+w==" spinCount="100000" sheet="1" objects="1" scenarios="1"/>
  <sortState xmlns:xlrd2="http://schemas.microsoft.com/office/spreadsheetml/2017/richdata2" ref="B4:B7">
    <sortCondition ref="B7"/>
  </sortState>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8" tint="0.79998168889431442"/>
  </sheetPr>
  <dimension ref="A1:E60"/>
  <sheetViews>
    <sheetView zoomScaleNormal="100" workbookViewId="0">
      <pane ySplit="2" topLeftCell="A3" activePane="bottomLeft" state="frozen"/>
      <selection pane="bottomLeft"/>
    </sheetView>
  </sheetViews>
  <sheetFormatPr defaultColWidth="47.42578125" defaultRowHeight="19.5" customHeight="1" x14ac:dyDescent="0.25"/>
  <cols>
    <col min="1" max="1" width="44.42578125" customWidth="1"/>
    <col min="2" max="2" width="72.28515625" customWidth="1"/>
    <col min="3" max="4" width="5" hidden="1" customWidth="1"/>
    <col min="5" max="5" width="47.42578125" hidden="1" customWidth="1"/>
  </cols>
  <sheetData>
    <row r="1" spans="1:5" ht="15.75" x14ac:dyDescent="0.25">
      <c r="A1" s="241" t="s">
        <v>39</v>
      </c>
      <c r="B1" s="196"/>
    </row>
    <row r="2" spans="1:5" ht="15" x14ac:dyDescent="0.25">
      <c r="A2" s="242" t="s">
        <v>0</v>
      </c>
      <c r="B2" s="242" t="s">
        <v>1</v>
      </c>
    </row>
    <row r="3" spans="1:5" ht="15" x14ac:dyDescent="0.25">
      <c r="A3" s="243" t="s">
        <v>2</v>
      </c>
      <c r="B3" s="243" t="s">
        <v>300</v>
      </c>
      <c r="C3" s="60">
        <v>0.1</v>
      </c>
      <c r="D3" s="60">
        <v>0.05</v>
      </c>
      <c r="E3" t="str">
        <f t="shared" ref="E3:E26" si="0">IF(A3="","",IF(A3="Intermittent Telemetry Monitoring","",A3))</f>
        <v>Blood Draw</v>
      </c>
    </row>
    <row r="4" spans="1:5" ht="15" x14ac:dyDescent="0.25">
      <c r="A4" s="243" t="s">
        <v>3</v>
      </c>
      <c r="B4" s="243" t="s">
        <v>4</v>
      </c>
      <c r="C4" s="60">
        <v>0.1</v>
      </c>
      <c r="D4" s="60">
        <v>0.05</v>
      </c>
      <c r="E4" t="str">
        <f t="shared" si="0"/>
        <v>Blood Sugar Check</v>
      </c>
    </row>
    <row r="5" spans="1:5" ht="15" x14ac:dyDescent="0.25">
      <c r="A5" s="243" t="s">
        <v>178</v>
      </c>
      <c r="B5" s="243" t="s">
        <v>179</v>
      </c>
      <c r="C5" s="60">
        <v>0</v>
      </c>
      <c r="D5" s="60">
        <v>0</v>
      </c>
      <c r="E5" t="str">
        <f t="shared" si="0"/>
        <v>Blood Transfusion(Greater than 1 hour)</v>
      </c>
    </row>
    <row r="6" spans="1:5" ht="30" x14ac:dyDescent="0.25">
      <c r="A6" s="243" t="s">
        <v>5</v>
      </c>
      <c r="B6" s="243" t="s">
        <v>6</v>
      </c>
      <c r="C6" s="60">
        <v>1.2</v>
      </c>
      <c r="D6" s="60">
        <v>1.2</v>
      </c>
      <c r="E6" t="str">
        <f t="shared" si="0"/>
        <v>Bone Marrow Biopsy with Sedation</v>
      </c>
    </row>
    <row r="7" spans="1:5" ht="15" x14ac:dyDescent="0.25">
      <c r="A7" s="243" t="s">
        <v>221</v>
      </c>
      <c r="B7" s="244" t="s">
        <v>220</v>
      </c>
      <c r="C7" s="60">
        <v>0.03</v>
      </c>
      <c r="D7" s="60">
        <v>0.03</v>
      </c>
      <c r="E7" t="str">
        <f t="shared" si="0"/>
        <v>Bullet</v>
      </c>
    </row>
    <row r="8" spans="1:5" ht="15" x14ac:dyDescent="0.25">
      <c r="A8" s="243" t="s">
        <v>231</v>
      </c>
      <c r="B8" s="243" t="s">
        <v>231</v>
      </c>
      <c r="C8" s="60">
        <v>0.3</v>
      </c>
      <c r="D8" s="60">
        <v>0.3</v>
      </c>
      <c r="E8" t="str">
        <f t="shared" si="0"/>
        <v>CADD Pump Start</v>
      </c>
    </row>
    <row r="9" spans="1:5" ht="15" x14ac:dyDescent="0.25">
      <c r="A9" s="243" t="s">
        <v>222</v>
      </c>
      <c r="B9" s="244" t="s">
        <v>223</v>
      </c>
      <c r="C9" s="60">
        <v>2.7</v>
      </c>
      <c r="D9" s="60">
        <v>2.7</v>
      </c>
      <c r="E9" t="str">
        <f t="shared" si="0"/>
        <v>CLAMP</v>
      </c>
    </row>
    <row r="10" spans="1:5" ht="15" x14ac:dyDescent="0.25">
      <c r="A10" s="243" t="s">
        <v>167</v>
      </c>
      <c r="B10" s="244" t="s">
        <v>168</v>
      </c>
      <c r="C10" s="60">
        <v>0.15</v>
      </c>
      <c r="D10" s="60">
        <v>0.15</v>
      </c>
      <c r="E10" t="str">
        <f t="shared" si="0"/>
        <v>Doppler</v>
      </c>
    </row>
    <row r="11" spans="1:5" ht="15" x14ac:dyDescent="0.25">
      <c r="A11" s="243" t="s">
        <v>7</v>
      </c>
      <c r="B11" s="243" t="s">
        <v>140</v>
      </c>
      <c r="C11" s="60">
        <v>0</v>
      </c>
      <c r="D11" s="60">
        <v>0</v>
      </c>
      <c r="E11" t="str">
        <f t="shared" si="0"/>
        <v>EKG</v>
      </c>
    </row>
    <row r="12" spans="1:5" ht="30" x14ac:dyDescent="0.25">
      <c r="A12" s="245" t="s">
        <v>226</v>
      </c>
      <c r="B12" s="246" t="s">
        <v>227</v>
      </c>
      <c r="C12" s="60">
        <v>0.9</v>
      </c>
      <c r="D12" s="60">
        <v>0.9</v>
      </c>
      <c r="E12" t="str">
        <f t="shared" si="0"/>
        <v>Emergency Management</v>
      </c>
    </row>
    <row r="13" spans="1:5" ht="15" x14ac:dyDescent="0.25">
      <c r="A13" s="245" t="s">
        <v>229</v>
      </c>
      <c r="B13" s="243" t="s">
        <v>230</v>
      </c>
      <c r="C13" s="60">
        <v>1.5</v>
      </c>
      <c r="D13" s="60">
        <v>1.5</v>
      </c>
      <c r="E13" t="str">
        <f t="shared" si="0"/>
        <v>GPA</v>
      </c>
    </row>
    <row r="14" spans="1:5" ht="15" x14ac:dyDescent="0.25">
      <c r="A14" s="243" t="s">
        <v>8</v>
      </c>
      <c r="B14" s="243" t="s">
        <v>180</v>
      </c>
      <c r="C14" s="60">
        <v>0</v>
      </c>
      <c r="D14" s="60">
        <v>0</v>
      </c>
      <c r="E14" t="str">
        <f t="shared" si="0"/>
        <v>H&amp;P</v>
      </c>
    </row>
    <row r="15" spans="1:5" ht="15" x14ac:dyDescent="0.25">
      <c r="A15" s="243" t="s">
        <v>9</v>
      </c>
      <c r="B15" s="243" t="s">
        <v>9</v>
      </c>
      <c r="C15" s="60">
        <v>0.05</v>
      </c>
      <c r="D15" s="60">
        <v>0.05</v>
      </c>
      <c r="E15" t="str">
        <f t="shared" si="0"/>
        <v>Height &amp; Weight</v>
      </c>
    </row>
    <row r="16" spans="1:5" ht="15" x14ac:dyDescent="0.25">
      <c r="A16" s="243" t="s">
        <v>10</v>
      </c>
      <c r="B16" s="244" t="s">
        <v>181</v>
      </c>
      <c r="C16" s="60">
        <v>0</v>
      </c>
      <c r="D16" s="60">
        <v>0</v>
      </c>
      <c r="E16" t="str">
        <f t="shared" si="0"/>
        <v>History</v>
      </c>
    </row>
    <row r="17" spans="1:5" ht="15" x14ac:dyDescent="0.25">
      <c r="A17" s="243" t="s">
        <v>414</v>
      </c>
      <c r="B17" s="244" t="s">
        <v>396</v>
      </c>
      <c r="C17" s="60">
        <v>0.1</v>
      </c>
      <c r="D17" s="60">
        <v>0.1</v>
      </c>
      <c r="E17" t="str">
        <f t="shared" si="0"/>
        <v>Infusion Titration</v>
      </c>
    </row>
    <row r="18" spans="1:5" ht="15" x14ac:dyDescent="0.25">
      <c r="A18" s="243" t="s">
        <v>11</v>
      </c>
      <c r="B18" s="244" t="s">
        <v>12</v>
      </c>
      <c r="C18" s="60">
        <v>0.1</v>
      </c>
      <c r="D18" s="60">
        <v>0.1</v>
      </c>
      <c r="E18" t="str">
        <f t="shared" si="0"/>
        <v>Inhaled/Intranasal Medication Administration</v>
      </c>
    </row>
    <row r="19" spans="1:5" ht="15" x14ac:dyDescent="0.25">
      <c r="A19" s="243" t="s">
        <v>13</v>
      </c>
      <c r="B19" s="243" t="s">
        <v>14</v>
      </c>
      <c r="C19" s="60">
        <v>0.1</v>
      </c>
      <c r="D19" s="60">
        <v>0.1</v>
      </c>
      <c r="E19" t="str">
        <f t="shared" si="0"/>
        <v>Injection (IM or SC Medication Administration)</v>
      </c>
    </row>
    <row r="20" spans="1:5" ht="15" x14ac:dyDescent="0.25">
      <c r="A20" s="247" t="s">
        <v>201</v>
      </c>
      <c r="B20" s="247" t="s">
        <v>202</v>
      </c>
      <c r="E20" t="str">
        <f t="shared" si="0"/>
        <v/>
      </c>
    </row>
    <row r="21" spans="1:5" ht="30" x14ac:dyDescent="0.25">
      <c r="A21" s="243" t="s">
        <v>393</v>
      </c>
      <c r="B21" s="243" t="s">
        <v>305</v>
      </c>
      <c r="C21" s="60">
        <v>0.2</v>
      </c>
      <c r="D21" s="60">
        <v>0.2</v>
      </c>
      <c r="E21" t="str">
        <f t="shared" si="0"/>
        <v>Intravenous Medication Admin(&gt; 0 min &amp; &lt; 30 min) with Flush</v>
      </c>
    </row>
    <row r="22" spans="1:5" ht="30" x14ac:dyDescent="0.25">
      <c r="A22" s="243" t="s">
        <v>394</v>
      </c>
      <c r="B22" s="243" t="s">
        <v>306</v>
      </c>
      <c r="C22" s="60">
        <v>0.4</v>
      </c>
      <c r="D22" s="60">
        <v>0.4</v>
      </c>
      <c r="E22" t="str">
        <f t="shared" si="0"/>
        <v>Intravenous Medication Admin(&gt; 30 &amp; &lt; 1 hour) with Flush</v>
      </c>
    </row>
    <row r="23" spans="1:5" ht="30" x14ac:dyDescent="0.25">
      <c r="A23" s="243" t="s">
        <v>395</v>
      </c>
      <c r="B23" s="243" t="s">
        <v>307</v>
      </c>
      <c r="C23" s="60">
        <v>0.6</v>
      </c>
      <c r="D23" s="60">
        <v>0.6</v>
      </c>
      <c r="E23" t="str">
        <f t="shared" si="0"/>
        <v>Intravenous Medication Admin(Greater than or equal to 1 hour) with Flush</v>
      </c>
    </row>
    <row r="24" spans="1:5" ht="15" x14ac:dyDescent="0.25">
      <c r="A24" s="243" t="s">
        <v>15</v>
      </c>
      <c r="B24" s="243" t="s">
        <v>16</v>
      </c>
      <c r="C24" s="60">
        <v>0.1</v>
      </c>
      <c r="D24" s="60">
        <v>0.1</v>
      </c>
      <c r="E24" t="str">
        <f t="shared" si="0"/>
        <v>IV Placement</v>
      </c>
    </row>
    <row r="25" spans="1:5" ht="15" x14ac:dyDescent="0.25">
      <c r="A25" s="243" t="s">
        <v>238</v>
      </c>
      <c r="B25" s="245" t="s">
        <v>237</v>
      </c>
      <c r="C25" s="60">
        <v>0.6</v>
      </c>
      <c r="D25" s="60">
        <v>0.6</v>
      </c>
      <c r="E25" t="str">
        <f t="shared" si="0"/>
        <v>J Wire</v>
      </c>
    </row>
    <row r="26" spans="1:5" ht="15" x14ac:dyDescent="0.25">
      <c r="A26" s="243" t="s">
        <v>233</v>
      </c>
      <c r="B26" s="247" t="s">
        <v>233</v>
      </c>
      <c r="C26" s="60">
        <v>0.1</v>
      </c>
      <c r="D26" s="60">
        <v>0.1</v>
      </c>
      <c r="E26" t="str">
        <f t="shared" si="0"/>
        <v>Nasal/Throat/Buccal Swab</v>
      </c>
    </row>
    <row r="27" spans="1:5" ht="15" x14ac:dyDescent="0.25">
      <c r="A27" s="243" t="s">
        <v>303</v>
      </c>
      <c r="B27" s="243" t="s">
        <v>304</v>
      </c>
      <c r="C27" s="60">
        <v>0</v>
      </c>
      <c r="D27" s="60">
        <v>0</v>
      </c>
      <c r="E27" s="1" t="s">
        <v>303</v>
      </c>
    </row>
    <row r="28" spans="1:5" ht="15" x14ac:dyDescent="0.25">
      <c r="A28" s="243" t="s">
        <v>18</v>
      </c>
      <c r="B28" s="243" t="s">
        <v>195</v>
      </c>
      <c r="C28" s="61">
        <v>0.15</v>
      </c>
      <c r="D28" s="61">
        <v>0.15</v>
      </c>
      <c r="E28" t="str">
        <f t="shared" ref="E28:E50" si="1">IF(A28="","",IF(A28="Intermittent Telemetry Monitoring","",A28))</f>
        <v>Nursing Assistance (15 Minutes)</v>
      </c>
    </row>
    <row r="29" spans="1:5" ht="15" customHeight="1" x14ac:dyDescent="0.25">
      <c r="A29" s="243" t="s">
        <v>234</v>
      </c>
      <c r="B29" s="243" t="s">
        <v>235</v>
      </c>
      <c r="C29" s="60">
        <v>0.1</v>
      </c>
      <c r="D29" s="60">
        <v>0.1</v>
      </c>
      <c r="E29" t="str">
        <f t="shared" si="1"/>
        <v>Nursing Neuro Check</v>
      </c>
    </row>
    <row r="30" spans="1:5" ht="15" x14ac:dyDescent="0.25">
      <c r="A30" s="243" t="s">
        <v>19</v>
      </c>
      <c r="B30" s="243" t="s">
        <v>20</v>
      </c>
      <c r="C30" s="60">
        <v>0.1</v>
      </c>
      <c r="D30" s="85">
        <v>0.1</v>
      </c>
      <c r="E30" t="str">
        <f t="shared" si="1"/>
        <v>Ocular Medication Administration</v>
      </c>
    </row>
    <row r="31" spans="1:5" ht="15" x14ac:dyDescent="0.25">
      <c r="A31" s="243" t="s">
        <v>21</v>
      </c>
      <c r="B31" s="243" t="s">
        <v>22</v>
      </c>
      <c r="C31" s="60">
        <v>0.03</v>
      </c>
      <c r="D31" s="60">
        <v>0.03</v>
      </c>
      <c r="E31" t="str">
        <f t="shared" si="1"/>
        <v>Oral Medication Administration</v>
      </c>
    </row>
    <row r="32" spans="1:5" ht="15" x14ac:dyDescent="0.25">
      <c r="A32" s="243" t="s">
        <v>23</v>
      </c>
      <c r="B32" s="243" t="s">
        <v>24</v>
      </c>
      <c r="C32" s="62">
        <v>0.1</v>
      </c>
      <c r="D32" s="60">
        <v>0.1</v>
      </c>
      <c r="E32" t="str">
        <f t="shared" si="1"/>
        <v>Oxygen Administration</v>
      </c>
    </row>
    <row r="33" spans="1:5" ht="15" x14ac:dyDescent="0.25">
      <c r="A33" s="243" t="s">
        <v>141</v>
      </c>
      <c r="B33" s="243" t="s">
        <v>141</v>
      </c>
      <c r="C33" s="61">
        <v>0.1</v>
      </c>
      <c r="D33" s="60">
        <v>0.1</v>
      </c>
      <c r="E33" t="str">
        <f t="shared" si="1"/>
        <v>PICC line dressing change</v>
      </c>
    </row>
    <row r="34" spans="1:5" ht="15" x14ac:dyDescent="0.25">
      <c r="A34" s="243" t="s">
        <v>182</v>
      </c>
      <c r="B34" s="243" t="s">
        <v>183</v>
      </c>
      <c r="C34" s="61">
        <v>0</v>
      </c>
      <c r="D34" s="60">
        <v>0</v>
      </c>
      <c r="E34" t="str">
        <f t="shared" si="1"/>
        <v>Platelet Transfusion(&gt;0 min &amp; &lt;30 min)</v>
      </c>
    </row>
    <row r="35" spans="1:5" ht="15" x14ac:dyDescent="0.25">
      <c r="A35" s="243" t="s">
        <v>184</v>
      </c>
      <c r="B35" s="243" t="s">
        <v>185</v>
      </c>
      <c r="C35" s="61">
        <v>0</v>
      </c>
      <c r="D35" s="60">
        <v>0</v>
      </c>
      <c r="E35" t="str">
        <f t="shared" si="1"/>
        <v>Platelet Transfusion(&gt;30 min &amp; &lt;1 hour)</v>
      </c>
    </row>
    <row r="36" spans="1:5" ht="15" x14ac:dyDescent="0.25">
      <c r="A36" s="243" t="s">
        <v>26</v>
      </c>
      <c r="B36" s="243" t="s">
        <v>27</v>
      </c>
      <c r="C36" s="60">
        <v>0.15</v>
      </c>
      <c r="D36" s="60">
        <v>0.15</v>
      </c>
      <c r="E36" t="str">
        <f t="shared" si="1"/>
        <v>Port Access</v>
      </c>
    </row>
    <row r="37" spans="1:5" ht="15" x14ac:dyDescent="0.25">
      <c r="A37" s="247" t="s">
        <v>192</v>
      </c>
      <c r="B37" s="247" t="s">
        <v>193</v>
      </c>
      <c r="C37" s="60">
        <v>0.05</v>
      </c>
      <c r="D37" s="60">
        <v>0.05</v>
      </c>
      <c r="E37" t="str">
        <f t="shared" si="1"/>
        <v>Pregnancy Test</v>
      </c>
    </row>
    <row r="38" spans="1:5" ht="15" x14ac:dyDescent="0.25">
      <c r="A38" s="247" t="s">
        <v>194</v>
      </c>
      <c r="B38" s="247" t="s">
        <v>194</v>
      </c>
      <c r="C38" s="60">
        <v>0.05</v>
      </c>
      <c r="D38" s="60">
        <v>0.05</v>
      </c>
      <c r="E38" t="str">
        <f t="shared" si="1"/>
        <v>Saliva Sample</v>
      </c>
    </row>
    <row r="39" spans="1:5" ht="15" x14ac:dyDescent="0.25">
      <c r="A39" s="247" t="s">
        <v>28</v>
      </c>
      <c r="B39" s="247" t="s">
        <v>29</v>
      </c>
      <c r="C39" s="60">
        <v>0.15</v>
      </c>
      <c r="D39" s="60">
        <v>0.15</v>
      </c>
      <c r="E39" t="str">
        <f t="shared" si="1"/>
        <v>Stool Collection</v>
      </c>
    </row>
    <row r="40" spans="1:5" ht="15" x14ac:dyDescent="0.25">
      <c r="A40" s="243" t="s">
        <v>232</v>
      </c>
      <c r="B40" s="247" t="s">
        <v>236</v>
      </c>
      <c r="C40" s="60">
        <v>0.15</v>
      </c>
      <c r="D40" s="60">
        <v>0.15</v>
      </c>
      <c r="E40" t="str">
        <f t="shared" si="1"/>
        <v>subQ Infusion</v>
      </c>
    </row>
    <row r="41" spans="1:5" ht="15" x14ac:dyDescent="0.25">
      <c r="A41" s="247" t="s">
        <v>186</v>
      </c>
      <c r="B41" s="247" t="s">
        <v>187</v>
      </c>
      <c r="C41" s="60">
        <v>0.2</v>
      </c>
      <c r="D41" s="60">
        <v>0.2</v>
      </c>
      <c r="E41" t="str">
        <f t="shared" si="1"/>
        <v>T-Cell Infusion(&gt;0 min &amp; &lt;30 min)</v>
      </c>
    </row>
    <row r="42" spans="1:5" ht="15" x14ac:dyDescent="0.25">
      <c r="A42" s="247" t="s">
        <v>188</v>
      </c>
      <c r="B42" s="247" t="s">
        <v>189</v>
      </c>
      <c r="C42" s="60">
        <v>0.4</v>
      </c>
      <c r="D42" s="60">
        <v>0.4</v>
      </c>
      <c r="E42" t="str">
        <f t="shared" si="1"/>
        <v>T-Cell Infusion(&gt;30 min &amp; &lt;1 hour)</v>
      </c>
    </row>
    <row r="43" spans="1:5" ht="15" x14ac:dyDescent="0.25">
      <c r="A43" s="247" t="s">
        <v>190</v>
      </c>
      <c r="B43" s="247" t="s">
        <v>191</v>
      </c>
      <c r="C43" s="60">
        <v>0.6</v>
      </c>
      <c r="D43" s="60">
        <v>0.6</v>
      </c>
      <c r="E43" t="str">
        <f t="shared" si="1"/>
        <v>T-Cell Infusion(Greater than 1 hour)</v>
      </c>
    </row>
    <row r="44" spans="1:5" ht="15" x14ac:dyDescent="0.25">
      <c r="A44" s="247" t="s">
        <v>30</v>
      </c>
      <c r="B44" s="247" t="s">
        <v>31</v>
      </c>
      <c r="C44" s="60">
        <v>0.1</v>
      </c>
      <c r="D44" s="60">
        <v>0.1</v>
      </c>
      <c r="E44" t="str">
        <f t="shared" si="1"/>
        <v>Temperature Probe Insertion</v>
      </c>
    </row>
    <row r="45" spans="1:5" ht="15" x14ac:dyDescent="0.25">
      <c r="A45" s="247" t="s">
        <v>142</v>
      </c>
      <c r="B45" s="247" t="s">
        <v>196</v>
      </c>
      <c r="C45" s="60">
        <v>0</v>
      </c>
      <c r="D45" s="60">
        <v>0</v>
      </c>
      <c r="E45" t="str">
        <f t="shared" si="1"/>
        <v>Tissue Biopsy</v>
      </c>
    </row>
    <row r="46" spans="1:5" ht="15" customHeight="1" x14ac:dyDescent="0.25">
      <c r="A46" s="243" t="s">
        <v>239</v>
      </c>
      <c r="B46" s="243" t="s">
        <v>240</v>
      </c>
      <c r="C46" s="85">
        <v>0.3</v>
      </c>
      <c r="D46" s="99">
        <v>0.3</v>
      </c>
      <c r="E46" t="str">
        <f t="shared" si="1"/>
        <v>tPA Administration</v>
      </c>
    </row>
    <row r="47" spans="1:5" ht="15" customHeight="1" x14ac:dyDescent="0.25">
      <c r="A47" s="247" t="s">
        <v>32</v>
      </c>
      <c r="B47" s="247" t="s">
        <v>33</v>
      </c>
      <c r="C47" s="60">
        <v>0.3</v>
      </c>
      <c r="D47" s="60">
        <v>0.3</v>
      </c>
      <c r="E47" t="str">
        <f t="shared" si="1"/>
        <v>Urine Catheter (Foley) Insertion</v>
      </c>
    </row>
    <row r="48" spans="1:5" ht="15" customHeight="1" x14ac:dyDescent="0.25">
      <c r="A48" s="247" t="s">
        <v>34</v>
      </c>
      <c r="B48" s="247" t="s">
        <v>35</v>
      </c>
      <c r="C48" s="60">
        <v>0.1</v>
      </c>
      <c r="D48" s="60">
        <v>0.1</v>
      </c>
      <c r="E48" t="str">
        <f t="shared" si="1"/>
        <v>Urine Collection</v>
      </c>
    </row>
    <row r="49" spans="1:5" ht="15" customHeight="1" x14ac:dyDescent="0.25">
      <c r="A49" s="247" t="s">
        <v>36</v>
      </c>
      <c r="B49" s="247" t="s">
        <v>37</v>
      </c>
      <c r="C49" s="60">
        <v>7.0000000000000007E-2</v>
      </c>
      <c r="D49" s="60">
        <v>0.04</v>
      </c>
      <c r="E49" t="str">
        <f t="shared" si="1"/>
        <v>Vital Signs</v>
      </c>
    </row>
    <row r="50" spans="1:5" ht="15" customHeight="1" x14ac:dyDescent="0.25">
      <c r="A50" s="247" t="s">
        <v>169</v>
      </c>
      <c r="B50" s="247" t="s">
        <v>170</v>
      </c>
      <c r="C50" s="60">
        <v>0.03</v>
      </c>
      <c r="D50" s="60">
        <v>0.03</v>
      </c>
      <c r="E50" t="str">
        <f t="shared" si="1"/>
        <v>Weight</v>
      </c>
    </row>
    <row r="51" spans="1:5" ht="19.5" customHeight="1" x14ac:dyDescent="0.25">
      <c r="E51" t="str">
        <f t="shared" ref="E51:E60" si="2">IF(A51="","",IF(A51="Intermittent Telemetry Monitoring","",A51))</f>
        <v/>
      </c>
    </row>
    <row r="52" spans="1:5" ht="19.5" customHeight="1" x14ac:dyDescent="0.25">
      <c r="E52" t="str">
        <f t="shared" si="2"/>
        <v/>
      </c>
    </row>
    <row r="53" spans="1:5" ht="19.5" customHeight="1" x14ac:dyDescent="0.25">
      <c r="E53" t="str">
        <f t="shared" si="2"/>
        <v/>
      </c>
    </row>
    <row r="54" spans="1:5" ht="19.5" customHeight="1" x14ac:dyDescent="0.25">
      <c r="E54" t="str">
        <f t="shared" si="2"/>
        <v/>
      </c>
    </row>
    <row r="55" spans="1:5" ht="19.5" customHeight="1" x14ac:dyDescent="0.25">
      <c r="E55" t="str">
        <f t="shared" si="2"/>
        <v/>
      </c>
    </row>
    <row r="56" spans="1:5" ht="19.5" customHeight="1" x14ac:dyDescent="0.25">
      <c r="E56" t="str">
        <f t="shared" si="2"/>
        <v/>
      </c>
    </row>
    <row r="57" spans="1:5" ht="19.5" customHeight="1" x14ac:dyDescent="0.25">
      <c r="E57" t="str">
        <f t="shared" si="2"/>
        <v/>
      </c>
    </row>
    <row r="58" spans="1:5" ht="19.5" customHeight="1" x14ac:dyDescent="0.25">
      <c r="E58" t="str">
        <f t="shared" si="2"/>
        <v/>
      </c>
    </row>
    <row r="59" spans="1:5" ht="19.5" customHeight="1" x14ac:dyDescent="0.25">
      <c r="E59" t="str">
        <f t="shared" si="2"/>
        <v/>
      </c>
    </row>
    <row r="60" spans="1:5" ht="19.5" customHeight="1" x14ac:dyDescent="0.25">
      <c r="E60" t="str">
        <f t="shared" si="2"/>
        <v/>
      </c>
    </row>
  </sheetData>
  <sheetProtection algorithmName="SHA-512" hashValue="LCAl0CblHzTDLW6sHYntvLoKc/F/7XcWATTYKqSCKuCndRJpEsqmqGBEocFHTe3BFebA4B4Rbb1q5tmi4WVXBQ==" saltValue="tk7zltbuROTUvDlbw3EHiw==" spinCount="100000" sheet="1" selectLockedCells="1"/>
  <sortState xmlns:xlrd2="http://schemas.microsoft.com/office/spreadsheetml/2017/richdata2" ref="A3:E49">
    <sortCondition ref="A3:A49"/>
  </sortState>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1:B6"/>
  <sheetViews>
    <sheetView zoomScaleNormal="100" workbookViewId="0">
      <selection activeCell="C2" sqref="C2"/>
    </sheetView>
  </sheetViews>
  <sheetFormatPr defaultColWidth="8.7109375" defaultRowHeight="15" x14ac:dyDescent="0.25"/>
  <cols>
    <col min="1" max="1" width="101.5703125" customWidth="1"/>
    <col min="2" max="2" width="15.85546875" customWidth="1"/>
    <col min="10" max="10" width="8.7109375" customWidth="1"/>
  </cols>
  <sheetData>
    <row r="1" spans="1:2" x14ac:dyDescent="0.25">
      <c r="A1" s="206" t="s">
        <v>112</v>
      </c>
      <c r="B1" s="207"/>
    </row>
    <row r="2" spans="1:2" x14ac:dyDescent="0.25">
      <c r="A2" s="346" t="s">
        <v>402</v>
      </c>
      <c r="B2" s="346"/>
    </row>
    <row r="3" spans="1:2" ht="15" customHeight="1" x14ac:dyDescent="0.25">
      <c r="A3" s="347" t="s">
        <v>401</v>
      </c>
      <c r="B3" s="208"/>
    </row>
    <row r="4" spans="1:2" x14ac:dyDescent="0.25">
      <c r="A4" s="347"/>
      <c r="B4" s="207"/>
    </row>
    <row r="5" spans="1:2" ht="15" customHeight="1" x14ac:dyDescent="0.25">
      <c r="A5" s="348" t="s">
        <v>397</v>
      </c>
      <c r="B5" s="208"/>
    </row>
    <row r="6" spans="1:2" x14ac:dyDescent="0.25">
      <c r="A6" s="348"/>
      <c r="B6" s="208"/>
    </row>
  </sheetData>
  <sheetProtection algorithmName="SHA-512" hashValue="UE/DCekGcWU2CE8de2sDOiHlJl6Iho9UwQFWmmBSLxjJuWTTn6itynEN+xVRfjxXQqXJCoWSk1JAMHxarccZsQ==" saltValue="7otZ2/XbeI6KxyAdEbz3ew==" spinCount="100000" sheet="1" selectLockedCells="1"/>
  <mergeCells count="3">
    <mergeCell ref="A2:B2"/>
    <mergeCell ref="A3:A4"/>
    <mergeCell ref="A5:A6"/>
  </mergeCells>
  <pageMargins left="0.7" right="0.7" top="0.75" bottom="0.75" header="0.3" footer="0.3"/>
  <pageSetup scale="72"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Instructions</vt:lpstr>
      <vt:lpstr>Visit Length Calculator</vt:lpstr>
      <vt:lpstr>Feasibility Questionnaire</vt:lpstr>
      <vt:lpstr>Initiation</vt:lpstr>
      <vt:lpstr>Data Input</vt:lpstr>
      <vt:lpstr>Notes</vt:lpstr>
      <vt:lpstr>All Services-Testing</vt:lpstr>
      <vt:lpstr>Nursing</vt:lpstr>
      <vt:lpstr>Supply Level Definitions</vt:lpstr>
      <vt:lpstr>Nurse Practitioner</vt:lpstr>
      <vt:lpstr>Bionutrition</vt:lpstr>
      <vt:lpstr>EMU CPU</vt:lpstr>
      <vt:lpstr>Budgeting Data</vt:lpstr>
      <vt:lpstr>Rounding Note</vt:lpstr>
      <vt:lpstr>Sheet8</vt:lpstr>
      <vt:lpstr>'Budgeting Data'!Print_Area</vt:lpstr>
      <vt:lpstr>'Data Input'!Print_Area</vt:lpstr>
      <vt:lpstr>'Feasibility Questionnaire'!Print_Area</vt:lpstr>
      <vt:lpstr>Initiation!Print_Area</vt:lpstr>
      <vt:lpstr>Instructions!Print_Area</vt:lpstr>
      <vt:lpstr>'Budgeting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Tracey Caputo</cp:lastModifiedBy>
  <cp:lastPrinted>2022-07-05T14:14:36Z</cp:lastPrinted>
  <dcterms:created xsi:type="dcterms:W3CDTF">2017-04-19T19:30:01Z</dcterms:created>
  <dcterms:modified xsi:type="dcterms:W3CDTF">2023-08-08T14:27:11Z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